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panova\Desktop\"/>
    </mc:Choice>
  </mc:AlternateContent>
  <bookViews>
    <workbookView xWindow="0" yWindow="120" windowWidth="28800" windowHeight="12465" tabRatio="491"/>
  </bookViews>
  <sheets>
    <sheet name="СВОД_ДЗТиСЗН_форма" sheetId="46" r:id="rId1"/>
  </sheets>
  <definedNames>
    <definedName name="_xlnm.Print_Titles" localSheetId="0">СВОД_ДЗТиСЗН_форма!$7:$12</definedName>
    <definedName name="_xlnm.Print_Area" localSheetId="0">СВОД_ДЗТиСЗН_форма!$A$1:$T$122</definedName>
  </definedNames>
  <calcPr calcId="152511"/>
</workbook>
</file>

<file path=xl/calcChain.xml><?xml version="1.0" encoding="utf-8"?>
<calcChain xmlns="http://schemas.openxmlformats.org/spreadsheetml/2006/main">
  <c r="J15" i="46" l="1"/>
  <c r="I29" i="46" l="1"/>
  <c r="J51" i="46"/>
  <c r="I51" i="46" s="1"/>
  <c r="I48" i="46" s="1"/>
  <c r="J56" i="46"/>
  <c r="I56" i="46" s="1"/>
  <c r="I63" i="46" l="1"/>
  <c r="O84" i="46"/>
  <c r="I102" i="46"/>
  <c r="I101" i="46" s="1"/>
  <c r="M123" i="46" l="1"/>
  <c r="P123" i="46"/>
  <c r="O123" i="46" s="1"/>
  <c r="J123" i="46"/>
  <c r="I123" i="46" s="1"/>
  <c r="N110" i="46" l="1"/>
  <c r="H110" i="46"/>
  <c r="G110" i="46" s="1"/>
  <c r="I15" i="46"/>
  <c r="K15" i="46"/>
  <c r="L15" i="46"/>
  <c r="O15" i="46"/>
  <c r="P15" i="46"/>
  <c r="Q15" i="46"/>
  <c r="R15" i="46"/>
  <c r="I21" i="46"/>
  <c r="J21" i="46"/>
  <c r="K21" i="46"/>
  <c r="L21" i="46"/>
  <c r="O21" i="46"/>
  <c r="P21" i="46"/>
  <c r="Q21" i="46"/>
  <c r="R21" i="46"/>
  <c r="I33" i="46"/>
  <c r="I23" i="46"/>
  <c r="T110" i="46" l="1"/>
  <c r="M110" i="46"/>
  <c r="S110" i="46" s="1"/>
  <c r="J33" i="46"/>
  <c r="K33" i="46"/>
  <c r="L33" i="46"/>
  <c r="O33" i="46"/>
  <c r="P33" i="46"/>
  <c r="Q33" i="46"/>
  <c r="R33" i="46"/>
  <c r="I36" i="46"/>
  <c r="I35" i="46" s="1"/>
  <c r="I43" i="46" l="1"/>
  <c r="J43" i="46"/>
  <c r="K43" i="46"/>
  <c r="L43" i="46"/>
  <c r="O43" i="46"/>
  <c r="P43" i="46"/>
  <c r="Q43" i="46"/>
  <c r="R43" i="46"/>
  <c r="I45" i="46"/>
  <c r="J45" i="46"/>
  <c r="K45" i="46"/>
  <c r="L45" i="46"/>
  <c r="O45" i="46"/>
  <c r="P45" i="46"/>
  <c r="Q45" i="46"/>
  <c r="R45" i="46"/>
  <c r="N46" i="46"/>
  <c r="H46" i="46"/>
  <c r="G46" i="46" s="1"/>
  <c r="G45" i="46" s="1"/>
  <c r="J48" i="46"/>
  <c r="K48" i="46"/>
  <c r="L48" i="46"/>
  <c r="O48" i="46"/>
  <c r="P48" i="46"/>
  <c r="Q48" i="46"/>
  <c r="R48" i="46"/>
  <c r="N51" i="46"/>
  <c r="H51" i="46"/>
  <c r="G51" i="46" s="1"/>
  <c r="K52" i="46"/>
  <c r="L52" i="46"/>
  <c r="O52" i="46"/>
  <c r="P52" i="46"/>
  <c r="Q52" i="46"/>
  <c r="R52" i="46"/>
  <c r="K54" i="46"/>
  <c r="L54" i="46"/>
  <c r="O54" i="46"/>
  <c r="P54" i="46"/>
  <c r="Q54" i="46"/>
  <c r="R54" i="46"/>
  <c r="I58" i="46"/>
  <c r="I57" i="46" s="1"/>
  <c r="J63" i="46"/>
  <c r="K63" i="46"/>
  <c r="L63" i="46"/>
  <c r="O63" i="46"/>
  <c r="P63" i="46"/>
  <c r="Q63" i="46"/>
  <c r="R63" i="46"/>
  <c r="N64" i="46"/>
  <c r="H64" i="46"/>
  <c r="G64" i="46" s="1"/>
  <c r="I20" i="46" l="1"/>
  <c r="M46" i="46"/>
  <c r="T46" i="46"/>
  <c r="M51" i="46"/>
  <c r="S51" i="46" s="1"/>
  <c r="T51" i="46"/>
  <c r="M64" i="46"/>
  <c r="S64" i="46" s="1"/>
  <c r="T64" i="46"/>
  <c r="N45" i="46"/>
  <c r="H45" i="46"/>
  <c r="T45" i="46" l="1"/>
  <c r="M45" i="46"/>
  <c r="S45" i="46" s="1"/>
  <c r="S46" i="46"/>
  <c r="N66" i="46"/>
  <c r="H66" i="46"/>
  <c r="G66" i="46" s="1"/>
  <c r="N65" i="46"/>
  <c r="H65" i="46"/>
  <c r="N67" i="46"/>
  <c r="H67" i="46"/>
  <c r="G67" i="46" s="1"/>
  <c r="T65" i="46" l="1"/>
  <c r="M67" i="46"/>
  <c r="S67" i="46" s="1"/>
  <c r="T67" i="46"/>
  <c r="M66" i="46"/>
  <c r="S66" i="46" s="1"/>
  <c r="T66" i="46"/>
  <c r="G65" i="46"/>
  <c r="G63" i="46" s="1"/>
  <c r="H63" i="46"/>
  <c r="M65" i="46"/>
  <c r="N63" i="46"/>
  <c r="M63" i="46" l="1"/>
  <c r="S63" i="46" s="1"/>
  <c r="S65" i="46"/>
  <c r="T63" i="46"/>
  <c r="N70" i="46"/>
  <c r="H70" i="46"/>
  <c r="G70" i="46" s="1"/>
  <c r="G69" i="46" s="1"/>
  <c r="R69" i="46"/>
  <c r="Q69" i="46"/>
  <c r="P69" i="46"/>
  <c r="O69" i="46"/>
  <c r="L69" i="46"/>
  <c r="K69" i="46"/>
  <c r="J69" i="46"/>
  <c r="I69" i="46"/>
  <c r="L71" i="46"/>
  <c r="N72" i="46"/>
  <c r="H72" i="46"/>
  <c r="G72" i="46" s="1"/>
  <c r="G71" i="46" s="1"/>
  <c r="R71" i="46"/>
  <c r="Q71" i="46"/>
  <c r="P71" i="46"/>
  <c r="O71" i="46"/>
  <c r="K71" i="46"/>
  <c r="J71" i="46"/>
  <c r="I71" i="46"/>
  <c r="K114" i="46"/>
  <c r="K109" i="46" s="1"/>
  <c r="K74" i="46"/>
  <c r="L74" i="46"/>
  <c r="O74" i="46"/>
  <c r="P74" i="46"/>
  <c r="Q74" i="46"/>
  <c r="R74" i="46"/>
  <c r="J74" i="46"/>
  <c r="K77" i="46"/>
  <c r="L77" i="46"/>
  <c r="O77" i="46"/>
  <c r="P77" i="46"/>
  <c r="Q77" i="46"/>
  <c r="R77" i="46"/>
  <c r="H79" i="46"/>
  <c r="G79" i="46" s="1"/>
  <c r="N79" i="46"/>
  <c r="I80" i="46"/>
  <c r="J80" i="46"/>
  <c r="K80" i="46"/>
  <c r="L80" i="46"/>
  <c r="O80" i="46"/>
  <c r="P80" i="46"/>
  <c r="Q80" i="46"/>
  <c r="R80" i="46"/>
  <c r="N81" i="46"/>
  <c r="H81" i="46"/>
  <c r="G81" i="46" s="1"/>
  <c r="G80" i="46" s="1"/>
  <c r="N89" i="46"/>
  <c r="N87" i="46"/>
  <c r="H87" i="46"/>
  <c r="G87" i="46" s="1"/>
  <c r="M79" i="46" l="1"/>
  <c r="S79" i="46" s="1"/>
  <c r="T79" i="46"/>
  <c r="M70" i="46"/>
  <c r="T70" i="46"/>
  <c r="M72" i="46"/>
  <c r="T72" i="46"/>
  <c r="M81" i="46"/>
  <c r="T81" i="46"/>
  <c r="M87" i="46"/>
  <c r="S87" i="46" s="1"/>
  <c r="T87" i="46"/>
  <c r="H69" i="46"/>
  <c r="O73" i="46"/>
  <c r="L73" i="46"/>
  <c r="Q73" i="46"/>
  <c r="K73" i="46"/>
  <c r="R73" i="46"/>
  <c r="P73" i="46"/>
  <c r="N69" i="46"/>
  <c r="N71" i="46"/>
  <c r="H71" i="46"/>
  <c r="N80" i="46"/>
  <c r="H80" i="46"/>
  <c r="N100" i="46"/>
  <c r="K91" i="46"/>
  <c r="K90" i="46" s="1"/>
  <c r="K82" i="46" s="1"/>
  <c r="L91" i="46"/>
  <c r="L90" i="46" s="1"/>
  <c r="O91" i="46"/>
  <c r="O90" i="46" s="1"/>
  <c r="O82" i="46" s="1"/>
  <c r="P91" i="46"/>
  <c r="P90" i="46" s="1"/>
  <c r="Q91" i="46"/>
  <c r="Q90" i="46" s="1"/>
  <c r="Q82" i="46" s="1"/>
  <c r="R91" i="46"/>
  <c r="R90" i="46" s="1"/>
  <c r="J91" i="46"/>
  <c r="J90" i="46" s="1"/>
  <c r="N96" i="46"/>
  <c r="H96" i="46"/>
  <c r="G96" i="46" s="1"/>
  <c r="N99" i="46"/>
  <c r="H99" i="46"/>
  <c r="G99" i="46" s="1"/>
  <c r="N98" i="46"/>
  <c r="H98" i="46"/>
  <c r="G98" i="46" s="1"/>
  <c r="N97" i="46"/>
  <c r="H97" i="46"/>
  <c r="G97" i="46" s="1"/>
  <c r="H100" i="46"/>
  <c r="G100" i="46" s="1"/>
  <c r="J102" i="46"/>
  <c r="J101" i="46" s="1"/>
  <c r="T69" i="46" l="1"/>
  <c r="T80" i="46"/>
  <c r="M69" i="46"/>
  <c r="S69" i="46" s="1"/>
  <c r="S70" i="46"/>
  <c r="T71" i="46"/>
  <c r="M71" i="46"/>
  <c r="S71" i="46" s="1"/>
  <c r="S72" i="46"/>
  <c r="M80" i="46"/>
  <c r="S80" i="46" s="1"/>
  <c r="S81" i="46"/>
  <c r="M99" i="46"/>
  <c r="S99" i="46" s="1"/>
  <c r="T99" i="46"/>
  <c r="M97" i="46"/>
  <c r="S97" i="46" s="1"/>
  <c r="T97" i="46"/>
  <c r="M98" i="46"/>
  <c r="S98" i="46" s="1"/>
  <c r="T98" i="46"/>
  <c r="M96" i="46"/>
  <c r="S96" i="46" s="1"/>
  <c r="T96" i="46"/>
  <c r="M100" i="46"/>
  <c r="S100" i="46" s="1"/>
  <c r="T100" i="46"/>
  <c r="N103" i="46"/>
  <c r="H103" i="46"/>
  <c r="G103" i="46" s="1"/>
  <c r="K102" i="46"/>
  <c r="K101" i="46" s="1"/>
  <c r="L102" i="46"/>
  <c r="L101" i="46" s="1"/>
  <c r="O102" i="46"/>
  <c r="O101" i="46" s="1"/>
  <c r="P102" i="46"/>
  <c r="P101" i="46" s="1"/>
  <c r="Q102" i="46"/>
  <c r="Q101" i="46" s="1"/>
  <c r="R102" i="46"/>
  <c r="R101" i="46" s="1"/>
  <c r="N106" i="46"/>
  <c r="H106" i="46"/>
  <c r="G106" i="46" s="1"/>
  <c r="N105" i="46"/>
  <c r="H105" i="46"/>
  <c r="G105" i="46" s="1"/>
  <c r="N104" i="46"/>
  <c r="H104" i="46"/>
  <c r="G104" i="46" s="1"/>
  <c r="N111" i="46"/>
  <c r="H111" i="46"/>
  <c r="G111" i="46" s="1"/>
  <c r="H112" i="46"/>
  <c r="H113" i="46"/>
  <c r="G113" i="46" s="1"/>
  <c r="N115" i="46"/>
  <c r="H115" i="46"/>
  <c r="G115" i="46" s="1"/>
  <c r="G114" i="46" s="1"/>
  <c r="R114" i="46"/>
  <c r="R109" i="46" s="1"/>
  <c r="Q114" i="46"/>
  <c r="Q109" i="46" s="1"/>
  <c r="P114" i="46"/>
  <c r="P109" i="46" s="1"/>
  <c r="O114" i="46"/>
  <c r="O109" i="46" s="1"/>
  <c r="L114" i="46"/>
  <c r="L109" i="46" s="1"/>
  <c r="J114" i="46"/>
  <c r="J109" i="46" s="1"/>
  <c r="I114" i="46"/>
  <c r="I109" i="46" s="1"/>
  <c r="M111" i="46" l="1"/>
  <c r="S111" i="46" s="1"/>
  <c r="T111" i="46"/>
  <c r="M105" i="46"/>
  <c r="S105" i="46" s="1"/>
  <c r="T105" i="46"/>
  <c r="M104" i="46"/>
  <c r="S104" i="46" s="1"/>
  <c r="T104" i="46"/>
  <c r="M106" i="46"/>
  <c r="S106" i="46" s="1"/>
  <c r="T106" i="46"/>
  <c r="M103" i="46"/>
  <c r="S103" i="46" s="1"/>
  <c r="T103" i="46"/>
  <c r="N114" i="46"/>
  <c r="T115" i="46"/>
  <c r="H102" i="46"/>
  <c r="G102" i="46"/>
  <c r="N102" i="46"/>
  <c r="M115" i="46"/>
  <c r="H114" i="46"/>
  <c r="H109" i="46" l="1"/>
  <c r="T102" i="46"/>
  <c r="M102" i="46"/>
  <c r="S102" i="46" s="1"/>
  <c r="M114" i="46"/>
  <c r="S114" i="46" s="1"/>
  <c r="S115" i="46"/>
  <c r="T114" i="46"/>
  <c r="I116" i="46"/>
  <c r="J116" i="46"/>
  <c r="K116" i="46"/>
  <c r="L116" i="46"/>
  <c r="O116" i="46"/>
  <c r="P116" i="46"/>
  <c r="Q116" i="46"/>
  <c r="R116" i="46"/>
  <c r="N118" i="46"/>
  <c r="M118" i="46" s="1"/>
  <c r="H118" i="46"/>
  <c r="N117" i="46"/>
  <c r="M117" i="46" s="1"/>
  <c r="H117" i="46"/>
  <c r="I122" i="46"/>
  <c r="I14" i="46" s="1"/>
  <c r="K122" i="46"/>
  <c r="K14" i="46" s="1"/>
  <c r="L122" i="46"/>
  <c r="L14" i="46" s="1"/>
  <c r="O122" i="46"/>
  <c r="O14" i="46" s="1"/>
  <c r="P122" i="46"/>
  <c r="P14" i="46" s="1"/>
  <c r="Q122" i="46"/>
  <c r="Q14" i="46" s="1"/>
  <c r="R122" i="46"/>
  <c r="R14" i="46" s="1"/>
  <c r="J122" i="46"/>
  <c r="J14" i="46" s="1"/>
  <c r="J120" i="46"/>
  <c r="I120" i="46"/>
  <c r="L120" i="46"/>
  <c r="K120" i="46"/>
  <c r="O120" i="46"/>
  <c r="P120" i="46"/>
  <c r="Q120" i="46"/>
  <c r="R120" i="46"/>
  <c r="L119" i="46" l="1"/>
  <c r="R119" i="46"/>
  <c r="G123" i="46"/>
  <c r="G122" i="46" s="1"/>
  <c r="G14" i="46" s="1"/>
  <c r="H122" i="46"/>
  <c r="H14" i="46" s="1"/>
  <c r="K119" i="46"/>
  <c r="T123" i="46"/>
  <c r="G118" i="46"/>
  <c r="S118" i="46" s="1"/>
  <c r="T118" i="46"/>
  <c r="G117" i="46"/>
  <c r="S117" i="46" s="1"/>
  <c r="T117" i="46"/>
  <c r="O119" i="46"/>
  <c r="J119" i="46"/>
  <c r="P119" i="46"/>
  <c r="I119" i="46"/>
  <c r="Q119" i="46"/>
  <c r="M116" i="46"/>
  <c r="N122" i="46"/>
  <c r="H116" i="46"/>
  <c r="N116" i="46"/>
  <c r="G116" i="46" l="1"/>
  <c r="S116" i="46" s="1"/>
  <c r="M122" i="46"/>
  <c r="S123" i="46"/>
  <c r="N14" i="46"/>
  <c r="T14" i="46" s="1"/>
  <c r="T122" i="46"/>
  <c r="T116" i="46"/>
  <c r="J36" i="46"/>
  <c r="J35" i="46" s="1"/>
  <c r="K36" i="46"/>
  <c r="K35" i="46" s="1"/>
  <c r="L36" i="46"/>
  <c r="L35" i="46" s="1"/>
  <c r="O36" i="46"/>
  <c r="O35" i="46" s="1"/>
  <c r="P36" i="46"/>
  <c r="P35" i="46" s="1"/>
  <c r="Q36" i="46"/>
  <c r="Q35" i="46" s="1"/>
  <c r="R36" i="46"/>
  <c r="R35" i="46" s="1"/>
  <c r="J29" i="46"/>
  <c r="K29" i="46"/>
  <c r="L29" i="46"/>
  <c r="O29" i="46"/>
  <c r="P29" i="46"/>
  <c r="Q29" i="46"/>
  <c r="R29" i="46"/>
  <c r="J23" i="46"/>
  <c r="K23" i="46"/>
  <c r="L23" i="46"/>
  <c r="O23" i="46"/>
  <c r="P23" i="46"/>
  <c r="Q23" i="46"/>
  <c r="R23" i="46"/>
  <c r="N68" i="46"/>
  <c r="H68" i="46"/>
  <c r="G68" i="46" s="1"/>
  <c r="P20" i="46" l="1"/>
  <c r="M68" i="46"/>
  <c r="S68" i="46" s="1"/>
  <c r="T68" i="46"/>
  <c r="R20" i="46"/>
  <c r="L20" i="46"/>
  <c r="Q20" i="46"/>
  <c r="K20" i="46"/>
  <c r="J20" i="46"/>
  <c r="M14" i="46"/>
  <c r="S14" i="46" s="1"/>
  <c r="S122" i="46"/>
  <c r="O20" i="46"/>
  <c r="R58" i="46"/>
  <c r="R57" i="46" s="1"/>
  <c r="R47" i="46" s="1"/>
  <c r="Q58" i="46"/>
  <c r="Q57" i="46" s="1"/>
  <c r="Q47" i="46" s="1"/>
  <c r="P58" i="46"/>
  <c r="P57" i="46" s="1"/>
  <c r="P47" i="46" s="1"/>
  <c r="K58" i="46"/>
  <c r="K57" i="46" s="1"/>
  <c r="K47" i="46" s="1"/>
  <c r="L58" i="46"/>
  <c r="L57" i="46" s="1"/>
  <c r="L47" i="46" s="1"/>
  <c r="J58" i="46"/>
  <c r="J57" i="46" s="1"/>
  <c r="Q13" i="46" l="1"/>
  <c r="K13" i="46"/>
  <c r="I91" i="46"/>
  <c r="I90" i="46" s="1"/>
  <c r="I84" i="46"/>
  <c r="N56" i="46" l="1"/>
  <c r="H56" i="46"/>
  <c r="G56" i="46" s="1"/>
  <c r="H75" i="46"/>
  <c r="G75" i="46" s="1"/>
  <c r="G74" i="46" s="1"/>
  <c r="T56" i="46" l="1"/>
  <c r="M56" i="46"/>
  <c r="S56" i="46" s="1"/>
  <c r="N28" i="46" l="1"/>
  <c r="H28" i="46"/>
  <c r="G28" i="46" s="1"/>
  <c r="N27" i="46"/>
  <c r="H27" i="46"/>
  <c r="G27" i="46" s="1"/>
  <c r="N26" i="46"/>
  <c r="H26" i="46"/>
  <c r="G26" i="46" s="1"/>
  <c r="N25" i="46"/>
  <c r="H25" i="46"/>
  <c r="N32" i="46"/>
  <c r="H32" i="46"/>
  <c r="G32" i="46" s="1"/>
  <c r="N31" i="46"/>
  <c r="H31" i="46"/>
  <c r="G31" i="46" s="1"/>
  <c r="N30" i="46"/>
  <c r="H30" i="46"/>
  <c r="T27" i="46" l="1"/>
  <c r="T25" i="46"/>
  <c r="T26" i="46"/>
  <c r="T28" i="46"/>
  <c r="T31" i="46"/>
  <c r="T30" i="46"/>
  <c r="T32" i="46"/>
  <c r="N29" i="46"/>
  <c r="G30" i="46"/>
  <c r="H29" i="46"/>
  <c r="G25" i="46"/>
  <c r="M31" i="46"/>
  <c r="S31" i="46" s="1"/>
  <c r="M32" i="46"/>
  <c r="S32" i="46" s="1"/>
  <c r="M25" i="46"/>
  <c r="M26" i="46"/>
  <c r="S26" i="46" s="1"/>
  <c r="M27" i="46"/>
  <c r="S27" i="46" s="1"/>
  <c r="M28" i="46"/>
  <c r="S28" i="46" s="1"/>
  <c r="M30" i="46"/>
  <c r="I82" i="46"/>
  <c r="S30" i="46" l="1"/>
  <c r="T29" i="46"/>
  <c r="S25" i="46"/>
  <c r="M29" i="46"/>
  <c r="H121" i="46"/>
  <c r="H120" i="46" l="1"/>
  <c r="G121" i="46"/>
  <c r="G29" i="46"/>
  <c r="S29" i="46" s="1"/>
  <c r="H119" i="46" l="1"/>
  <c r="G120" i="46"/>
  <c r="G119" i="46" s="1"/>
  <c r="H44" i="46"/>
  <c r="N44" i="46"/>
  <c r="N43" i="46" l="1"/>
  <c r="T44" i="46"/>
  <c r="G44" i="46"/>
  <c r="G43" i="46" s="1"/>
  <c r="H43" i="46"/>
  <c r="M44" i="46"/>
  <c r="M43" i="46" l="1"/>
  <c r="S43" i="46" s="1"/>
  <c r="S44" i="46"/>
  <c r="T43" i="46"/>
  <c r="N19" i="46"/>
  <c r="N18" i="46"/>
  <c r="N17" i="46"/>
  <c r="N16" i="46"/>
  <c r="H19" i="46"/>
  <c r="G19" i="46" s="1"/>
  <c r="H18" i="46"/>
  <c r="G18" i="46" s="1"/>
  <c r="H17" i="46"/>
  <c r="G17" i="46" s="1"/>
  <c r="H16" i="46"/>
  <c r="H15" i="46" s="1"/>
  <c r="N24" i="46"/>
  <c r="H24" i="46"/>
  <c r="N42" i="46"/>
  <c r="N41" i="46"/>
  <c r="N40" i="46"/>
  <c r="N39" i="46"/>
  <c r="N38" i="46"/>
  <c r="N37" i="46"/>
  <c r="N34" i="46"/>
  <c r="N22" i="46"/>
  <c r="H42" i="46"/>
  <c r="H41" i="46"/>
  <c r="H40" i="46"/>
  <c r="G40" i="46" s="1"/>
  <c r="H39" i="46"/>
  <c r="G39" i="46" s="1"/>
  <c r="H38" i="46"/>
  <c r="G38" i="46" s="1"/>
  <c r="H37" i="46"/>
  <c r="G37" i="46" s="1"/>
  <c r="H34" i="46"/>
  <c r="H33" i="46" s="1"/>
  <c r="H22" i="46"/>
  <c r="H21" i="46" s="1"/>
  <c r="N50" i="46"/>
  <c r="N49" i="46"/>
  <c r="H50" i="46"/>
  <c r="G50" i="46" s="1"/>
  <c r="H49" i="46"/>
  <c r="I52" i="46"/>
  <c r="J52" i="46"/>
  <c r="H53" i="46"/>
  <c r="H52" i="46" s="1"/>
  <c r="N53" i="46"/>
  <c r="I54" i="46"/>
  <c r="J54" i="46"/>
  <c r="N55" i="46"/>
  <c r="H55" i="46"/>
  <c r="O58" i="46"/>
  <c r="O57" i="46" s="1"/>
  <c r="O47" i="46" s="1"/>
  <c r="O13" i="46" s="1"/>
  <c r="N62" i="46"/>
  <c r="N61" i="46"/>
  <c r="N60" i="46"/>
  <c r="N59" i="46"/>
  <c r="H62" i="46"/>
  <c r="G62" i="46" s="1"/>
  <c r="H61" i="46"/>
  <c r="G61" i="46" s="1"/>
  <c r="H60" i="46"/>
  <c r="G60" i="46" s="1"/>
  <c r="H59" i="46"/>
  <c r="G59" i="46" s="1"/>
  <c r="I74" i="46"/>
  <c r="I77" i="46"/>
  <c r="N75" i="46"/>
  <c r="J77" i="46"/>
  <c r="J73" i="46" s="1"/>
  <c r="N78" i="46"/>
  <c r="N76" i="46"/>
  <c r="H78" i="46"/>
  <c r="H76" i="46"/>
  <c r="N83" i="46"/>
  <c r="H83" i="46"/>
  <c r="G83" i="46" s="1"/>
  <c r="J84" i="46"/>
  <c r="J82" i="46" s="1"/>
  <c r="L84" i="46"/>
  <c r="L82" i="46" s="1"/>
  <c r="L13" i="46" s="1"/>
  <c r="P84" i="46"/>
  <c r="P82" i="46" s="1"/>
  <c r="P13" i="46" s="1"/>
  <c r="R84" i="46"/>
  <c r="R82" i="46" s="1"/>
  <c r="R13" i="46" s="1"/>
  <c r="N88" i="46"/>
  <c r="N86" i="46"/>
  <c r="N85" i="46"/>
  <c r="H89" i="46"/>
  <c r="H88" i="46"/>
  <c r="G88" i="46" s="1"/>
  <c r="H86" i="46"/>
  <c r="G86" i="46" s="1"/>
  <c r="H85" i="46"/>
  <c r="G85" i="46" s="1"/>
  <c r="N95" i="46"/>
  <c r="N94" i="46"/>
  <c r="N93" i="46"/>
  <c r="N92" i="46"/>
  <c r="H95" i="46"/>
  <c r="G95" i="46" s="1"/>
  <c r="H94" i="46"/>
  <c r="G94" i="46" s="1"/>
  <c r="H93" i="46"/>
  <c r="G93" i="46" s="1"/>
  <c r="H92" i="46"/>
  <c r="N108" i="46"/>
  <c r="N107" i="46"/>
  <c r="H108" i="46"/>
  <c r="G108" i="46" s="1"/>
  <c r="H107" i="46"/>
  <c r="N113" i="46"/>
  <c r="N112" i="46"/>
  <c r="T112" i="46" s="1"/>
  <c r="G112" i="46"/>
  <c r="G109" i="46" s="1"/>
  <c r="T49" i="46" l="1"/>
  <c r="T108" i="46"/>
  <c r="T76" i="46"/>
  <c r="T19" i="46"/>
  <c r="M113" i="46"/>
  <c r="S113" i="46" s="1"/>
  <c r="T113" i="46"/>
  <c r="T92" i="46"/>
  <c r="T85" i="46"/>
  <c r="T83" i="46"/>
  <c r="T16" i="46"/>
  <c r="N15" i="46"/>
  <c r="T93" i="46"/>
  <c r="T50" i="46"/>
  <c r="T17" i="46"/>
  <c r="T18" i="46"/>
  <c r="T107" i="46"/>
  <c r="N21" i="46"/>
  <c r="T21" i="46" s="1"/>
  <c r="T22" i="46"/>
  <c r="N23" i="46"/>
  <c r="T24" i="46"/>
  <c r="N33" i="46"/>
  <c r="T33" i="46" s="1"/>
  <c r="T34" i="46"/>
  <c r="T37" i="46"/>
  <c r="T40" i="46"/>
  <c r="T42" i="46"/>
  <c r="T41" i="46"/>
  <c r="T38" i="46"/>
  <c r="T39" i="46"/>
  <c r="N52" i="46"/>
  <c r="T52" i="46" s="1"/>
  <c r="T53" i="46"/>
  <c r="N54" i="46"/>
  <c r="T55" i="46"/>
  <c r="T62" i="46"/>
  <c r="T59" i="46"/>
  <c r="T60" i="46"/>
  <c r="T61" i="46"/>
  <c r="N74" i="46"/>
  <c r="T75" i="46"/>
  <c r="N77" i="46"/>
  <c r="T78" i="46"/>
  <c r="T86" i="46"/>
  <c r="T88" i="46"/>
  <c r="G89" i="46"/>
  <c r="T89" i="46"/>
  <c r="T94" i="46"/>
  <c r="T95" i="46"/>
  <c r="G84" i="46"/>
  <c r="N48" i="46"/>
  <c r="G55" i="46"/>
  <c r="G54" i="46" s="1"/>
  <c r="H54" i="46"/>
  <c r="G49" i="46"/>
  <c r="G48" i="46" s="1"/>
  <c r="H48" i="46"/>
  <c r="J47" i="46"/>
  <c r="J13" i="46" s="1"/>
  <c r="V13" i="46" s="1"/>
  <c r="I47" i="46"/>
  <c r="I73" i="46"/>
  <c r="N109" i="46"/>
  <c r="T109" i="46" s="1"/>
  <c r="G76" i="46"/>
  <c r="G78" i="46"/>
  <c r="G77" i="46" s="1"/>
  <c r="H77" i="46"/>
  <c r="G107" i="46"/>
  <c r="G101" i="46" s="1"/>
  <c r="H101" i="46"/>
  <c r="M107" i="46"/>
  <c r="N101" i="46"/>
  <c r="N91" i="46"/>
  <c r="G92" i="46"/>
  <c r="H91" i="46"/>
  <c r="H90" i="46" s="1"/>
  <c r="M112" i="46"/>
  <c r="G22" i="46"/>
  <c r="G21" i="46" s="1"/>
  <c r="G16" i="46"/>
  <c r="G15" i="46" s="1"/>
  <c r="N36" i="46"/>
  <c r="G41" i="46"/>
  <c r="G36" i="46" s="1"/>
  <c r="H36" i="46"/>
  <c r="H35" i="46" s="1"/>
  <c r="G35" i="46" s="1"/>
  <c r="G42" i="46"/>
  <c r="G34" i="46"/>
  <c r="G33" i="46" s="1"/>
  <c r="G24" i="46"/>
  <c r="G23" i="46" s="1"/>
  <c r="H23" i="46"/>
  <c r="M108" i="46"/>
  <c r="S108" i="46" s="1"/>
  <c r="M93" i="46"/>
  <c r="S93" i="46" s="1"/>
  <c r="M95" i="46"/>
  <c r="S95" i="46" s="1"/>
  <c r="M86" i="46"/>
  <c r="S86" i="46" s="1"/>
  <c r="M89" i="46"/>
  <c r="S89" i="46" s="1"/>
  <c r="M76" i="46"/>
  <c r="M59" i="46"/>
  <c r="S59" i="46" s="1"/>
  <c r="M61" i="46"/>
  <c r="S61" i="46" s="1"/>
  <c r="M55" i="46"/>
  <c r="M50" i="46"/>
  <c r="S50" i="46" s="1"/>
  <c r="M22" i="46"/>
  <c r="M38" i="46"/>
  <c r="S38" i="46" s="1"/>
  <c r="M40" i="46"/>
  <c r="S40" i="46" s="1"/>
  <c r="M42" i="46"/>
  <c r="M24" i="46"/>
  <c r="M17" i="46"/>
  <c r="S17" i="46" s="1"/>
  <c r="M19" i="46"/>
  <c r="S19" i="46" s="1"/>
  <c r="M92" i="46"/>
  <c r="M94" i="46"/>
  <c r="S94" i="46" s="1"/>
  <c r="M85" i="46"/>
  <c r="S85" i="46" s="1"/>
  <c r="M88" i="46"/>
  <c r="S88" i="46" s="1"/>
  <c r="M83" i="46"/>
  <c r="S83" i="46" s="1"/>
  <c r="M78" i="46"/>
  <c r="M75" i="46"/>
  <c r="M60" i="46"/>
  <c r="S60" i="46" s="1"/>
  <c r="M62" i="46"/>
  <c r="S62" i="46" s="1"/>
  <c r="M53" i="46"/>
  <c r="M49" i="46"/>
  <c r="M34" i="46"/>
  <c r="M37" i="46"/>
  <c r="S37" i="46" s="1"/>
  <c r="M39" i="46"/>
  <c r="S39" i="46" s="1"/>
  <c r="M41" i="46"/>
  <c r="M16" i="46"/>
  <c r="M18" i="46"/>
  <c r="S18" i="46" s="1"/>
  <c r="G53" i="46"/>
  <c r="G52" i="46" s="1"/>
  <c r="H58" i="46"/>
  <c r="H57" i="46" s="1"/>
  <c r="N58" i="46"/>
  <c r="G58" i="46"/>
  <c r="G57" i="46" s="1"/>
  <c r="H74" i="46"/>
  <c r="N84" i="46"/>
  <c r="H84" i="46"/>
  <c r="N121" i="46"/>
  <c r="T15" i="46" l="1"/>
  <c r="S41" i="46"/>
  <c r="S92" i="46"/>
  <c r="S76" i="46"/>
  <c r="M109" i="46"/>
  <c r="S109" i="46" s="1"/>
  <c r="S112" i="46"/>
  <c r="S107" i="46"/>
  <c r="T84" i="46"/>
  <c r="M15" i="46"/>
  <c r="S15" i="46" s="1"/>
  <c r="S16" i="46"/>
  <c r="M21" i="46"/>
  <c r="S21" i="46" s="1"/>
  <c r="S22" i="46"/>
  <c r="M23" i="46"/>
  <c r="S23" i="46" s="1"/>
  <c r="S24" i="46"/>
  <c r="T23" i="46"/>
  <c r="M33" i="46"/>
  <c r="S33" i="46" s="1"/>
  <c r="S34" i="46"/>
  <c r="H20" i="46"/>
  <c r="S42" i="46"/>
  <c r="N35" i="46"/>
  <c r="M35" i="46" s="1"/>
  <c r="T36" i="46"/>
  <c r="T48" i="46"/>
  <c r="H47" i="46"/>
  <c r="S49" i="46"/>
  <c r="M52" i="46"/>
  <c r="S52" i="46" s="1"/>
  <c r="S53" i="46"/>
  <c r="M54" i="46"/>
  <c r="S54" i="46" s="1"/>
  <c r="S55" i="46"/>
  <c r="T54" i="46"/>
  <c r="N57" i="46"/>
  <c r="N47" i="46" s="1"/>
  <c r="T58" i="46"/>
  <c r="I13" i="46"/>
  <c r="M74" i="46"/>
  <c r="S74" i="46" s="1"/>
  <c r="S75" i="46"/>
  <c r="T74" i="46"/>
  <c r="M77" i="46"/>
  <c r="S78" i="46"/>
  <c r="N73" i="46"/>
  <c r="T77" i="46"/>
  <c r="G91" i="46"/>
  <c r="G90" i="46" s="1"/>
  <c r="G82" i="46" s="1"/>
  <c r="N90" i="46"/>
  <c r="T90" i="46" s="1"/>
  <c r="T91" i="46"/>
  <c r="T101" i="46"/>
  <c r="N120" i="46"/>
  <c r="M120" i="46" s="1"/>
  <c r="T121" i="46"/>
  <c r="M48" i="46"/>
  <c r="S48" i="46" s="1"/>
  <c r="G20" i="46"/>
  <c r="H73" i="46"/>
  <c r="G47" i="46"/>
  <c r="M91" i="46"/>
  <c r="G73" i="46"/>
  <c r="M101" i="46"/>
  <c r="S101" i="46" s="1"/>
  <c r="M36" i="46"/>
  <c r="S36" i="46" s="1"/>
  <c r="M84" i="46"/>
  <c r="S84" i="46" s="1"/>
  <c r="M58" i="46"/>
  <c r="M121" i="46"/>
  <c r="S121" i="46" s="1"/>
  <c r="H82" i="46"/>
  <c r="H13" i="46" l="1"/>
  <c r="N82" i="46"/>
  <c r="T82" i="46" s="1"/>
  <c r="V14" i="46"/>
  <c r="N20" i="46"/>
  <c r="T20" i="46" s="1"/>
  <c r="T35" i="46"/>
  <c r="M20" i="46"/>
  <c r="S20" i="46" s="1"/>
  <c r="S35" i="46"/>
  <c r="M57" i="46"/>
  <c r="S58" i="46"/>
  <c r="T47" i="46"/>
  <c r="T57" i="46"/>
  <c r="T73" i="46"/>
  <c r="M73" i="46"/>
  <c r="S73" i="46" s="1"/>
  <c r="S77" i="46"/>
  <c r="M90" i="46"/>
  <c r="S90" i="46" s="1"/>
  <c r="S91" i="46"/>
  <c r="M119" i="46"/>
  <c r="S120" i="46"/>
  <c r="N119" i="46"/>
  <c r="T120" i="46"/>
  <c r="G13" i="46"/>
  <c r="M82" i="46" l="1"/>
  <c r="S82" i="46" s="1"/>
  <c r="M47" i="46"/>
  <c r="S47" i="46" s="1"/>
  <c r="S57" i="46"/>
  <c r="T119" i="46"/>
  <c r="N13" i="46"/>
  <c r="T13" i="46" s="1"/>
  <c r="S119" i="46"/>
  <c r="M13" i="46" l="1"/>
  <c r="S13" i="46" s="1"/>
  <c r="W14" i="46"/>
</calcChain>
</file>

<file path=xl/sharedStrings.xml><?xml version="1.0" encoding="utf-8"?>
<sst xmlns="http://schemas.openxmlformats.org/spreadsheetml/2006/main" count="425" uniqueCount="232">
  <si>
    <t>КУ НАО "Бюро судебно-медицинской экспертизы"</t>
  </si>
  <si>
    <t>ГБУЗ НАО "Окружной противотуберкулезный диспансер"</t>
  </si>
  <si>
    <t>Подпрограмма 5. Кадровое обеспечение системы здравоохранения</t>
  </si>
  <si>
    <t>Подпрограмма 3. Охрана здоровья матери и ребенка</t>
  </si>
  <si>
    <t>Основное мероприятие 3. Совершенствование методов профилактики вертикальной передачи ВИЧ - инфекции от матери ребенку</t>
  </si>
  <si>
    <t>Подпрограмма 1. Профилактика заболеваний и формирование здорового образа жизни. Развитие первичной медико-санитарной помощи</t>
  </si>
  <si>
    <t>Подпрограмма 2. Совершенствование оказания специализированной, медицинской помощи, скорой, в том числе скорой специализированной, медицинской помощи, медицинской эвакуации</t>
  </si>
  <si>
    <t>Подпрограмма 6. Совершенствование системы лекарственного обеспечения, в том числе в амбулаторных условиях</t>
  </si>
  <si>
    <t xml:space="preserve">Подпрограмма 7. Информатизация здравоохранения, включая развитие телемедицины                      </t>
  </si>
  <si>
    <t>Подпрограмма 8. Совершенствование системы управления в сфере здравоохранения Ненецкого автономного округа</t>
  </si>
  <si>
    <t>Кассовое исполнение</t>
  </si>
  <si>
    <t>Департамент здравоохранения, труда и социальной защиты населения Ненецкого автономного округа</t>
  </si>
  <si>
    <t>1.1 Информированность населения о здоровом образе жизни и профилактике заболеваний (включая информацию о вреде курения, о здоровом питании, о физической активности), в том числе:</t>
  </si>
  <si>
    <t>2.6Организация и проведение наркомониторинга посредством анкетирования определенных групп населения</t>
  </si>
  <si>
    <t>3.1 Приобретение иммунобиологических препаратов и одноразового инструментария</t>
  </si>
  <si>
    <t>3.2 Обеспечение доставки иммунобиологических препаратов в медицинские организации Ненецкого автономного округа</t>
  </si>
  <si>
    <t>3.3 Приобретение холодильного оборудования для хранения вакцин</t>
  </si>
  <si>
    <t>1.3 Социальная поддержка лицам, больным активными формами туберкулеза</t>
  </si>
  <si>
    <t>2.2 Приобретение антивирусных препаратов для  лечения лиц, инфицированных вирусами иммунодефицита человека</t>
  </si>
  <si>
    <t>3.1 Создание эффективной системы лечения лиц, страдающих алкогольной и наркотической зависимостью</t>
  </si>
  <si>
    <t xml:space="preserve">Всего </t>
  </si>
  <si>
    <t>КУ НАО "Финансово-расчетный центр"</t>
  </si>
  <si>
    <t>ГБУЗ НАО "Центральная районная поликлиника Заполярного района"</t>
  </si>
  <si>
    <t>ГБУЗ НАО "Ненецкая окружная стоматологическая поликлиника"</t>
  </si>
  <si>
    <t xml:space="preserve">КУ НАО «Финансово-расчетный центр» </t>
  </si>
  <si>
    <t>4.2.  Предоставление денежной компенсации за наём жилых помещений специалистам бюджетных учреждений</t>
  </si>
  <si>
    <t>Подпрограмма 9.  "Обеспечение оказания экстренной медицинской помощи гражданам, проживающим в труднодоступных районах Ненецкого автономного округа"</t>
  </si>
  <si>
    <t>Основное мероприятие 1. "Организация оказания экстренной медицинской помощи гражданам, проживающим в труднодоступных районах, в том числе с использованием нового воздушного судна, оснащенного медицинским модулем"</t>
  </si>
  <si>
    <t>ИИ</t>
  </si>
  <si>
    <t>Наименование ответственного исполнителя, соисполнителя, участника</t>
  </si>
  <si>
    <t>Итого</t>
  </si>
  <si>
    <t>КУ НАО Финансово-расчетный центр"</t>
  </si>
  <si>
    <t>2.8. Организация и проведение исследований по выявлению потребителей психоактивных веществ среди призывников во время призывных кампаний в Ненецком автономном округе</t>
  </si>
  <si>
    <t>2.7. Организация и проведение тестирования учащихся в образовательных учреждениях общего и начального профессионального образования на предмет употребления психоактивных веществ</t>
  </si>
  <si>
    <t>2.4. Введение уроков наркопрофилактики, профилактики приема алкоголя (лекции, диалоги, видеофильмы и обсуждения, конкурсы, акции), работа с родителями учащихся (родительскими комитетами), педагогами образовательных учреждений</t>
  </si>
  <si>
    <t>2.2. Тиражирование средств наглядной агитации и информации (буклеты, плакаты, листовки) по первичной профилактике наркомании и зависимости от других психоактивных веществ</t>
  </si>
  <si>
    <t>Отдельное мероприятие программы "Осуществление переданных полномочий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здоровья"</t>
  </si>
  <si>
    <t>Отдельное мероприятие программы "Расходы на содержание государственных органов и обеспечение их функций"</t>
  </si>
  <si>
    <t>Отдельное мероприятие программы "Обеспечение обязательного медицинского страхования неработающего населения  (Страховые взносы на обязательное медицинское страхование неработающего населения)"</t>
  </si>
  <si>
    <t>Отдельное мероприятие программы "Финансовое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 в соответствии с пунктом 3 статьи 8 Федерального закона от 29 ноября 2010 года N 326-ФЗ "Об обязательном медицинском страховании в Российской Федерации"</t>
  </si>
  <si>
    <t>№ П/П</t>
  </si>
  <si>
    <t>3</t>
  </si>
  <si>
    <t>3.1.1</t>
  </si>
  <si>
    <t>3.2.1</t>
  </si>
  <si>
    <t>3.2.2</t>
  </si>
  <si>
    <t>3.2.3</t>
  </si>
  <si>
    <t>3.2.4</t>
  </si>
  <si>
    <t>3.2.5</t>
  </si>
  <si>
    <t>3.3.1</t>
  </si>
  <si>
    <t>3.3.2</t>
  </si>
  <si>
    <t>3.3.3</t>
  </si>
  <si>
    <t>3.4.1</t>
  </si>
  <si>
    <t>3.5.1</t>
  </si>
  <si>
    <t>4</t>
  </si>
  <si>
    <t>4.1.1</t>
  </si>
  <si>
    <t>4.1.2</t>
  </si>
  <si>
    <t>4.2.1</t>
  </si>
  <si>
    <t>4.3.1</t>
  </si>
  <si>
    <t>5</t>
  </si>
  <si>
    <t>4.4.1</t>
  </si>
  <si>
    <t>4.4.2</t>
  </si>
  <si>
    <t>4.4.3</t>
  </si>
  <si>
    <t>5.1.1</t>
  </si>
  <si>
    <t>5.2</t>
  </si>
  <si>
    <t>5.3.1</t>
  </si>
  <si>
    <t>6</t>
  </si>
  <si>
    <t>6.3.1</t>
  </si>
  <si>
    <t>6.3.2</t>
  </si>
  <si>
    <t>7</t>
  </si>
  <si>
    <t>8</t>
  </si>
  <si>
    <t>8.1</t>
  </si>
  <si>
    <t>8.2</t>
  </si>
  <si>
    <t>8.3</t>
  </si>
  <si>
    <t>8.4</t>
  </si>
  <si>
    <t>9</t>
  </si>
  <si>
    <t>9.1</t>
  </si>
  <si>
    <t>9.2</t>
  </si>
  <si>
    <t>10</t>
  </si>
  <si>
    <t>10.1</t>
  </si>
  <si>
    <t>10.1.2</t>
  </si>
  <si>
    <t>3.6.2</t>
  </si>
  <si>
    <t>6.2 Развитие системы раннего выявления онкологических заболеваний</t>
  </si>
  <si>
    <t>5.1. Реализация территориальной программы государственных гарантий бесплатного оказания гражданам медицинской помощи в Ненецком автономном округе при оказании первичной медико-санитарной помощи в амбулаторных условиях и в условиях дневного стационара.</t>
  </si>
  <si>
    <t>Ц/П ГП</t>
  </si>
  <si>
    <t>ГП</t>
  </si>
  <si>
    <t>ОМ</t>
  </si>
  <si>
    <t>Код целевой статьи расходов окружного бюджета</t>
  </si>
  <si>
    <t>Оценка степени соответствия запларированному уровню затрат (%)</t>
  </si>
  <si>
    <t>(наименование государственной программы)</t>
  </si>
  <si>
    <t>Ц</t>
  </si>
  <si>
    <t>00</t>
  </si>
  <si>
    <t>МБ</t>
  </si>
  <si>
    <t>х</t>
  </si>
  <si>
    <t>КУ НАО "Ненецкий информационно-аналитический центр"</t>
  </si>
  <si>
    <t>Участник: ГБУЗ НАО "Ненецкая окружная больница"</t>
  </si>
  <si>
    <t>01</t>
  </si>
  <si>
    <t>18</t>
  </si>
  <si>
    <t>02</t>
  </si>
  <si>
    <t>11</t>
  </si>
  <si>
    <t>03</t>
  </si>
  <si>
    <t>04</t>
  </si>
  <si>
    <t>05</t>
  </si>
  <si>
    <t>06</t>
  </si>
  <si>
    <t>4.5 Единовременная компенсационная выплата медицинским работникам в возрасте до 50 лет, прибывшим или переехавшим на работу в сельский населенный пункт либо рабочий поселок</t>
  </si>
  <si>
    <t>2</t>
  </si>
  <si>
    <t>1</t>
  </si>
  <si>
    <t>07</t>
  </si>
  <si>
    <t>09</t>
  </si>
  <si>
    <t>Основное мероприятие 11. Развитие медицинского комплекса ГБУЗ НАО "Ненецкая окружная больница"</t>
  </si>
  <si>
    <t>КУ НАО "Централизованный стройзаказчик"</t>
  </si>
  <si>
    <t>ГКУ НАО "Отделение социальной защиты населения"</t>
  </si>
  <si>
    <t>10.2</t>
  </si>
  <si>
    <t>10.3</t>
  </si>
  <si>
    <t>13.3</t>
  </si>
  <si>
    <t>ФБ</t>
  </si>
  <si>
    <t>Всего по государственной программе Ненецкого автономного округа "Развитие здравоохранения в Ненецком автономном округе"</t>
  </si>
  <si>
    <t>1.1</t>
  </si>
  <si>
    <t>Наименование отдельного мероприятия, регионального проекта, подпрограммы, основного мероприятия</t>
  </si>
  <si>
    <t>ОБ всего</t>
  </si>
  <si>
    <t>ОБ без ФБ</t>
  </si>
  <si>
    <t>в том числе</t>
  </si>
  <si>
    <t>Параметры финансового обеспечения (тыс. руб.)</t>
  </si>
  <si>
    <t>за счет всех источников (гр.10/гр.4)</t>
  </si>
  <si>
    <t>за счет ОБ (гр.11/гр.5)</t>
  </si>
  <si>
    <t>Региональный проект Ненецкого автономного округа "Развитие первичной медико-санитарной помощи"</t>
  </si>
  <si>
    <t>Обеспечение закупки авиационных работ органами государственной власти субъектов Российской Федерации в целях оказания медицинской помощи</t>
  </si>
  <si>
    <t>N1</t>
  </si>
  <si>
    <t>Оказание экстренной медицинской помощи гражданам с применением авиации"</t>
  </si>
  <si>
    <t>Региональный проект Ненецкого автономного округа "Создание единого цифрового контура в здравоохранении Ненецкого автономного округа на основе государственной информационной системы здравоохранения Ненецкого автономного округа"</t>
  </si>
  <si>
    <t>Создание единого цифрового контура в здравоохранении на основе единой государственной информационной системы здравоохранения (ЕГИСЗ)</t>
  </si>
  <si>
    <t>N7</t>
  </si>
  <si>
    <t>Основное мероприятие Экспертиза и контрольные функции в сфере охраны здоровья</t>
  </si>
  <si>
    <t>Основное мероприятие Управление развитием отрасли, совершенствование структуры медицинских организаций</t>
  </si>
  <si>
    <t>Основное мероприятие Обеспечение защиты конфиденциальной информации и персональных данных, в том числе программных и аппаратных средств криптографической защиты, в учреждениях здравоохранения</t>
  </si>
  <si>
    <t>Основное мероприятие Развитие и обеспечение функционирования телемедицинской сети Ненецкого автономного округа</t>
  </si>
  <si>
    <t>Основное мероприятие Создание, модернизация и техническое обслуживание информационно-технологической инфраструктуры управления здравоохранения и подведомственных учреждений, необходимой для внедрения и функционирования прикладных информационных систем в здравоохранении</t>
  </si>
  <si>
    <t>Основное мероприятие Техническое и информационное сопровождение прикладных информационных систем управления здравоохранения и подведомственных учреждений, обеспечение их взаимодействия с федеральным сегментом единой государственной информационной системы здравоохранения, модернизация и развитие</t>
  </si>
  <si>
    <t>Основное мероприятие Приобретение инсулиновой помпы и расходного материала к ней</t>
  </si>
  <si>
    <t>Основное мероприятие Приобретение лекарственных препаратов для лечения диабетных осложнений, средств введения инсулина, средств контроля за гликемией крови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</si>
  <si>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тканей.</t>
  </si>
  <si>
    <t>Закон Ненецкого автономного округа от 4 июля 2007 года N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</si>
  <si>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>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</si>
  <si>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Реализация отдельных полномочий в области лекарственного обеспечения</t>
  </si>
  <si>
    <t xml:space="preserve">Основное мероприятие Обеспечение отдельных категорий граждан Российской Федерации, проживающих на территории Ненецкого автономного округа, лекарственными препаратами и изделиями медицинского назначения </t>
  </si>
  <si>
    <t>Ежемесячная компенсационная денежная выплата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</si>
  <si>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Ежемесячная денежная компенсация за наём жилых помещений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</si>
  <si>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Компенсация стоимости проезда к месту учёбы и обратно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</si>
  <si>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Единовременные компенсационные выплаты медицинским работникам (врачам, фельдшерам) прибывшим или переехавшим на работу в медицинскую организацию государственной системы здравоохранения Ненецкого автономного округа</t>
  </si>
  <si>
    <t>Основное мероприятие Меры социальной поддержки, направленные на привлечение и закрепление молодых специалистов в учреждениях здравоохранения НАО</t>
  </si>
  <si>
    <t>Основное мероприятие Мероприятия по организации непрерывного обучения медицинского персонала, последипломной подготовки (повышение квалификации, переподготовка)</t>
  </si>
  <si>
    <t xml:space="preserve">Основное мероприятие Мероприятия по планированию и мониторингу кадрового обеспечения </t>
  </si>
  <si>
    <t>Региональный проект Ненецкого автономного округа "Программа развитие детского здравоохранения в Ненецком автономном округе, включая создание современной инфраструктуры оказания медицинской помощи детям"</t>
  </si>
  <si>
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</si>
  <si>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N4</t>
  </si>
  <si>
    <t>Основное мероприятие Материально-техническое обеспечение медицинских организаций, оказывающих медицинскую помощь детям</t>
  </si>
  <si>
    <t>Организация обеспечения полноценным питанием (специализированными продуктами) детей в возрасте до трех лет</t>
  </si>
  <si>
    <t>Основное мероприятие Оказание медицинской, социальной помощи детям.</t>
  </si>
  <si>
    <t>Проведение неонатального скрининга, аудиологического скрининга</t>
  </si>
  <si>
    <t>Основное мероприятие Создание системы раннего выявления и коррекции нарушений развития ребенка</t>
  </si>
  <si>
    <t>Региональный проект Ненецкого автономного округа "Борьба с онкологическими заболеваниями"</t>
  </si>
  <si>
    <t>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</si>
  <si>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N3</t>
  </si>
  <si>
    <t>N2</t>
  </si>
  <si>
    <t>Региональный проект Ненецкого автономного округа "Борьба с сердечно-сосудистыми заболеваниями в Ненецком автономном округе"</t>
  </si>
  <si>
    <t>Оснащение оборудованием региональных сосудистых центров и первичных сосудистых отделений</t>
  </si>
  <si>
    <t>Основное мероприятие "Развитие службы крови"</t>
  </si>
  <si>
    <t>Обеспечение питания доноров крови и ее компонентов</t>
  </si>
  <si>
    <t>Дополнительные единовременные денежные выплаты лицам, постоянно проживающим в Ненецком автономном округе и являющимся активными (кадровыми) донорами крови и её компонентов</t>
  </si>
  <si>
    <t>КУ НАО «Финансово-расчетный центр» ГБУЗ НАО "Ненецкая окружная больница"</t>
  </si>
  <si>
    <t>Единовременные выплаты на питание за каждую сданную дозу крови и её компонентов</t>
  </si>
  <si>
    <t>Заготовка, переработка, хранение и обеспечение безопасности донорской крови и ее компонентов</t>
  </si>
  <si>
    <t>Предоставление социальной помощи для компенсации в стоимости проезда</t>
  </si>
  <si>
    <t>Предоставление социальной помощи при заболеваниях, требующих специальных методов диагностики, лечения, использования сложных медицинских технологий и медицинской реабилитации</t>
  </si>
  <si>
    <t xml:space="preserve">Оказание медицинской помощи в рамках территориальной программы государственных гарантий бесплатного оказания гражданам медицинской помощи при оказании специализированной медицинской помощи, скорой, в том числе скорой специализированной медицинской помощи, медицинской эвакуации, в том числе </t>
  </si>
  <si>
    <t>ГБУЗ НАО "Ненецкая окружная больница"</t>
  </si>
  <si>
    <t>ГБУЗ НАО "Ненецкая окружная больница", ГБУЗ НАО "Окружной противотуберкулезный диспансер", КУ НАО "Финансово-расчетный центр"</t>
  </si>
  <si>
    <t>Основное мероприятие Совершенствование системы оказания специализированной, высокотехнологичной медицинской помощи</t>
  </si>
  <si>
    <t xml:space="preserve">Основное мероприятие Совершенствование наркологической помощи </t>
  </si>
  <si>
    <t>Основное мероприятие Совершенствование оказания медицинской помощи лицам, инфицированным вирусом иммунодефицита человека, гепатитами В и С</t>
  </si>
  <si>
    <t>Реализация мероприятий по предупреждению и борьбе с социально значимыми инфекционными заболеваниями</t>
  </si>
  <si>
    <t>Приобретение лекарственных препаратов (второго ряда) для лечения больных туберкулёзом с множественной лекарственной устойчивостью возбудителя</t>
  </si>
  <si>
    <t>Региональный проект Ненецкого автономного округа "Разработка и реализация программы системной поддержки и повышения качества жизни граждан старшего поколения "Старшее поколение"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</si>
  <si>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</si>
  <si>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P3</t>
  </si>
  <si>
    <t>Основное мероприятие Совершенствование системы оказания медицинской помощи больным туберкулезом</t>
  </si>
  <si>
    <t>Разработка типового проекта для последующей привязки и строительства объекта "Фельдшерский здравпункт на территории Ненецкого автономного округа"</t>
  </si>
  <si>
    <t>Основное мероприятие 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</t>
  </si>
  <si>
    <t>Основное мероприятие Развитие первичной медико-санитарной помощи, в том числе сельским жителям</t>
  </si>
  <si>
    <t>Основное мероприятие Профилактика ВИЧ-инфекции, вирусных гепатитов В и С</t>
  </si>
  <si>
    <t>Основное мероприятие Профилактика инфекционных заболеваний, включая иммунопрофилактику</t>
  </si>
  <si>
    <t>ГБУЗ НАО "Окружной противотуберкулезный диспансер" КУ НАО "Финансово-расчетный центр"</t>
  </si>
  <si>
    <t>ГБУЗ НАО "Ненецкая окружная больница" ГБУЗ НАО "Окружной противотуберкулезный диспансер" ГБУЗ НАО "Ненецкая окружная стоматологическая поликлиника" ГБУЗ НАО "Центральная районная поликлиника Заполярного района"</t>
  </si>
  <si>
    <t>ГБУЗ НАО "Ненецкая окружная больница" ГБУЗ НАО "Окружной противотуберкулезный диспансер" ГБУЗ НАО "Ненецкая окружная стоматологическая поликлиника" ГБУЗ НАО "Центральная районная поликлиника Заполярного района" КУ НАО Финансово-расчетный центр" КУ НАО "Централизованный стройзаказчик"</t>
  </si>
  <si>
    <t>Всего по отдельным мероприятиям государственной программы Ненецкого автономного округа "Развитие здравоохранения Ненецкого автономного округа"</t>
  </si>
  <si>
    <t>в том числе всего по региональным проектам, реализуемым в рамках госпрограммы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</si>
  <si>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</si>
  <si>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</si>
  <si>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</si>
  <si>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</si>
  <si>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</si>
  <si>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</si>
  <si>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</si>
  <si>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</si>
  <si>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</si>
  <si>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</si>
  <si>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</si>
  <si>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</si>
  <si>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</si>
  <si>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</si>
  <si>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</si>
  <si>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</si>
  <si>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</si>
  <si>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</si>
  <si>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</si>
  <si>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</si>
  <si>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5.3</t>
  </si>
  <si>
    <t>6.1</t>
  </si>
  <si>
    <t>6.2</t>
  </si>
  <si>
    <t>6.3</t>
  </si>
  <si>
    <t>7.1</t>
  </si>
  <si>
    <t>7.2</t>
  </si>
  <si>
    <t>7.3</t>
  </si>
  <si>
    <t>Х</t>
  </si>
  <si>
    <t>ГБУЗ НАО "Ненецкая окружная больница" ГБУЗ НАО "Окружной противотуберкулезный диспансер" ГБУЗ НАО "Ненецкая окружная стоматологическая поликлиника" ГБУЗ НАО "Центральная районная поликлиника Заполярного района" КУ НАО "Бюро судебно-медицинской экспертизы"</t>
  </si>
  <si>
    <t>Отчет</t>
  </si>
  <si>
    <t>"Развитие здравоохранения Ненецкого автономного округа"</t>
  </si>
  <si>
    <t>о реализации государственной программы Ненецкого автономного округа</t>
  </si>
  <si>
    <t>План (Сводная бюджетная роспись на 01 апреля 2019 года)</t>
  </si>
  <si>
    <t>Основное мероприятие "Развитие системы паллиативной медицинской помощи"</t>
  </si>
  <si>
    <t>Основное мероприятие 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потребление табака, алкоголя и психоактивных веществ, в том числе у детей</t>
  </si>
  <si>
    <t>Основное мероприятие Развитие государственной системы профилактики немедицинского потребления наркотиков:</t>
  </si>
  <si>
    <t>за 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</si>
</sst>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0.0%"/>
    <numFmt numFmtId="169" formatCode="0.0000%"/>
    <numFmt numFmtId="170" formatCode="0000000000"/>
    <numFmt numFmtId="171" formatCode="0.0000000%"/>
    <numFmt numFmtId="172" formatCode="0.00000000%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trike/>
      <sz val="10"/>
      <color theme="1"/>
      <name val="Times New Roman"/>
      <family val="1"/>
      <charset val="204"/>
    </font>
    <font>
      <b/>
      <strike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23" borderId="7" applyNumberFormat="0" applyFont="0" applyAlignment="0" applyProtection="0"/>
    <xf numFmtId="0" fontId="4" fillId="20" borderId="8" applyNumberFormat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9" fillId="0" borderId="0"/>
    <xf numFmtId="0" fontId="1" fillId="0" borderId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0" fillId="0" borderId="0"/>
  </cellStyleXfs>
  <cellXfs count="133">
    <xf numFmtId="0" fontId="0" fillId="0" borderId="0" xfId="0"/>
    <xf numFmtId="166" fontId="21" fillId="0" borderId="0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left" vertical="center" wrapText="1"/>
    </xf>
    <xf numFmtId="166" fontId="21" fillId="0" borderId="13" xfId="0" applyNumberFormat="1" applyFont="1" applyFill="1" applyBorder="1" applyAlignment="1">
      <alignment horizontal="left" vertical="center" wrapText="1"/>
    </xf>
    <xf numFmtId="166" fontId="21" fillId="0" borderId="0" xfId="0" applyNumberFormat="1" applyFont="1" applyFill="1" applyBorder="1" applyAlignment="1">
      <alignment wrapText="1"/>
    </xf>
    <xf numFmtId="167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68" fontId="21" fillId="0" borderId="0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wrapText="1"/>
    </xf>
    <xf numFmtId="1" fontId="21" fillId="0" borderId="0" xfId="0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vertical="center" wrapText="1"/>
    </xf>
    <xf numFmtId="166" fontId="21" fillId="0" borderId="13" xfId="0" applyNumberFormat="1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67" fontId="21" fillId="0" borderId="0" xfId="0" applyNumberFormat="1" applyFont="1" applyFill="1" applyBorder="1" applyAlignment="1">
      <alignment horizontal="right" vertical="center" wrapText="1"/>
    </xf>
    <xf numFmtId="49" fontId="21" fillId="0" borderId="13" xfId="0" applyNumberFormat="1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10" fontId="21" fillId="0" borderId="0" xfId="0" applyNumberFormat="1" applyFont="1" applyFill="1" applyBorder="1" applyAlignment="1">
      <alignment vertical="center" wrapText="1"/>
    </xf>
    <xf numFmtId="169" fontId="21" fillId="0" borderId="0" xfId="0" applyNumberFormat="1" applyFont="1" applyFill="1" applyBorder="1" applyAlignment="1">
      <alignment vertical="center" wrapText="1"/>
    </xf>
    <xf numFmtId="167" fontId="21" fillId="0" borderId="0" xfId="0" applyNumberFormat="1" applyFont="1" applyFill="1" applyBorder="1" applyAlignment="1">
      <alignment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66" fontId="21" fillId="0" borderId="11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vertical="center" wrapText="1"/>
    </xf>
    <xf numFmtId="166" fontId="25" fillId="0" borderId="13" xfId="0" applyNumberFormat="1" applyFont="1" applyFill="1" applyBorder="1" applyAlignment="1">
      <alignment horizontal="left" vertical="center" wrapText="1"/>
    </xf>
    <xf numFmtId="10" fontId="25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center" wrapText="1"/>
    </xf>
    <xf numFmtId="1" fontId="25" fillId="0" borderId="10" xfId="0" applyNumberFormat="1" applyFont="1" applyFill="1" applyBorder="1" applyAlignment="1">
      <alignment horizontal="left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70" fontId="22" fillId="0" borderId="12" xfId="48" applyNumberFormat="1" applyFont="1" applyFill="1" applyBorder="1" applyAlignment="1" applyProtection="1">
      <alignment horizontal="left" vertical="center" wrapText="1"/>
      <protection hidden="1"/>
    </xf>
    <xf numFmtId="166" fontId="22" fillId="0" borderId="13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1" fontId="21" fillId="0" borderId="0" xfId="0" applyNumberFormat="1" applyFont="1" applyFill="1" applyBorder="1" applyAlignment="1">
      <alignment horizontal="center" vertical="center" wrapText="1"/>
    </xf>
    <xf numFmtId="166" fontId="21" fillId="24" borderId="10" xfId="0" applyNumberFormat="1" applyFont="1" applyFill="1" applyBorder="1" applyAlignment="1">
      <alignment horizontal="center" vertical="center" wrapText="1"/>
    </xf>
    <xf numFmtId="167" fontId="21" fillId="24" borderId="10" xfId="0" applyNumberFormat="1" applyFont="1" applyFill="1" applyBorder="1" applyAlignment="1">
      <alignment horizontal="center" vertical="center" wrapText="1"/>
    </xf>
    <xf numFmtId="167" fontId="25" fillId="24" borderId="10" xfId="0" applyNumberFormat="1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10" fontId="25" fillId="24" borderId="10" xfId="0" applyNumberFormat="1" applyFont="1" applyFill="1" applyBorder="1" applyAlignment="1">
      <alignment horizontal="center" vertical="center" wrapText="1"/>
    </xf>
    <xf numFmtId="166" fontId="21" fillId="24" borderId="0" xfId="0" applyNumberFormat="1" applyFont="1" applyFill="1" applyBorder="1" applyAlignment="1">
      <alignment wrapText="1"/>
    </xf>
    <xf numFmtId="1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170" fontId="22" fillId="24" borderId="11" xfId="48" applyNumberFormat="1" applyFont="1" applyFill="1" applyBorder="1" applyAlignment="1" applyProtection="1">
      <alignment horizontal="left" vertical="center" wrapText="1"/>
      <protection hidden="1"/>
    </xf>
    <xf numFmtId="166" fontId="21" fillId="24" borderId="13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166" fontId="21" fillId="24" borderId="13" xfId="0" applyNumberFormat="1" applyFont="1" applyFill="1" applyBorder="1" applyAlignment="1">
      <alignment vertical="center" wrapText="1"/>
    </xf>
    <xf numFmtId="0" fontId="21" fillId="24" borderId="0" xfId="0" applyFont="1" applyFill="1" applyAlignment="1">
      <alignment horizontal="left" vertical="center" wrapText="1"/>
    </xf>
    <xf numFmtId="170" fontId="22" fillId="24" borderId="10" xfId="48" applyNumberFormat="1" applyFont="1" applyFill="1" applyBorder="1" applyAlignment="1" applyProtection="1">
      <alignment horizontal="left" vertical="center" wrapText="1"/>
      <protection hidden="1"/>
    </xf>
    <xf numFmtId="166" fontId="21" fillId="24" borderId="10" xfId="0" applyNumberFormat="1" applyFont="1" applyFill="1" applyBorder="1" applyAlignment="1">
      <alignment horizontal="left" vertical="center" wrapText="1"/>
    </xf>
    <xf numFmtId="166" fontId="21" fillId="24" borderId="0" xfId="0" applyNumberFormat="1" applyFont="1" applyFill="1" applyBorder="1" applyAlignment="1">
      <alignment horizontal="center" vertical="center" wrapText="1"/>
    </xf>
    <xf numFmtId="170" fontId="24" fillId="24" borderId="10" xfId="48" applyNumberFormat="1" applyFont="1" applyFill="1" applyBorder="1" applyAlignment="1" applyProtection="1">
      <alignment horizontal="left" vertical="center" wrapText="1"/>
      <protection hidden="1"/>
    </xf>
    <xf numFmtId="171" fontId="21" fillId="24" borderId="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vertical="center" wrapText="1"/>
    </xf>
    <xf numFmtId="0" fontId="21" fillId="24" borderId="13" xfId="0" applyFont="1" applyFill="1" applyBorder="1" applyAlignment="1">
      <alignment horizontal="center" vertical="center" wrapText="1"/>
    </xf>
    <xf numFmtId="166" fontId="21" fillId="24" borderId="13" xfId="0" applyNumberFormat="1" applyFont="1" applyFill="1" applyBorder="1" applyAlignment="1">
      <alignment horizontal="left" vertical="center" wrapText="1"/>
    </xf>
    <xf numFmtId="166" fontId="21" fillId="24" borderId="18" xfId="0" applyNumberFormat="1" applyFont="1" applyFill="1" applyBorder="1" applyAlignment="1">
      <alignment vertical="center" wrapText="1"/>
    </xf>
    <xf numFmtId="167" fontId="21" fillId="24" borderId="11" xfId="0" applyNumberFormat="1" applyFont="1" applyFill="1" applyBorder="1" applyAlignment="1">
      <alignment horizontal="center" vertical="center" wrapText="1"/>
    </xf>
    <xf numFmtId="166" fontId="21" fillId="24" borderId="11" xfId="0" applyNumberFormat="1" applyFont="1" applyFill="1" applyBorder="1" applyAlignment="1">
      <alignment horizontal="center" vertical="center" wrapText="1"/>
    </xf>
    <xf numFmtId="166" fontId="21" fillId="24" borderId="10" xfId="0" applyNumberFormat="1" applyFont="1" applyFill="1" applyBorder="1" applyAlignment="1">
      <alignment vertical="center" wrapText="1"/>
    </xf>
    <xf numFmtId="172" fontId="21" fillId="0" borderId="0" xfId="0" applyNumberFormat="1" applyFont="1" applyFill="1" applyBorder="1" applyAlignment="1">
      <alignment wrapText="1"/>
    </xf>
    <xf numFmtId="172" fontId="21" fillId="24" borderId="0" xfId="0" applyNumberFormat="1" applyFont="1" applyFill="1" applyBorder="1" applyAlignment="1">
      <alignment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167" fontId="21" fillId="24" borderId="0" xfId="0" applyNumberFormat="1" applyFont="1" applyFill="1" applyBorder="1" applyAlignment="1">
      <alignment horizontal="right" vertical="center" wrapText="1"/>
    </xf>
    <xf numFmtId="167" fontId="21" fillId="24" borderId="0" xfId="0" applyNumberFormat="1" applyFont="1" applyFill="1" applyBorder="1" applyAlignment="1">
      <alignment horizontal="left" vertical="center" wrapText="1"/>
    </xf>
    <xf numFmtId="168" fontId="21" fillId="24" borderId="0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24" borderId="13" xfId="0" applyNumberFormat="1" applyFont="1" applyFill="1" applyBorder="1" applyAlignment="1">
      <alignment vertical="center" wrapText="1"/>
    </xf>
    <xf numFmtId="1" fontId="26" fillId="24" borderId="10" xfId="0" applyNumberFormat="1" applyFont="1" applyFill="1" applyBorder="1" applyAlignment="1">
      <alignment horizontal="center" vertical="center" wrapText="1"/>
    </xf>
    <xf numFmtId="167" fontId="26" fillId="24" borderId="10" xfId="0" applyNumberFormat="1" applyFont="1" applyFill="1" applyBorder="1" applyAlignment="1">
      <alignment horizontal="center" vertical="center" wrapText="1"/>
    </xf>
    <xf numFmtId="10" fontId="27" fillId="24" borderId="10" xfId="0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wrapText="1"/>
    </xf>
    <xf numFmtId="4" fontId="21" fillId="24" borderId="10" xfId="0" applyNumberFormat="1" applyFont="1" applyFill="1" applyBorder="1" applyAlignment="1">
      <alignment horizontal="center" vertical="center" wrapText="1"/>
    </xf>
    <xf numFmtId="170" fontId="22" fillId="0" borderId="10" xfId="48" applyNumberFormat="1" applyFont="1" applyFill="1" applyBorder="1" applyAlignment="1" applyProtection="1">
      <alignment horizontal="left" vertical="center" wrapText="1"/>
      <protection hidden="1"/>
    </xf>
    <xf numFmtId="166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 wrapText="1"/>
    </xf>
    <xf numFmtId="0" fontId="22" fillId="0" borderId="11" xfId="43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5" xfId="43" applyFont="1" applyFill="1" applyBorder="1" applyAlignment="1">
      <alignment horizontal="center" vertical="center" wrapText="1"/>
    </xf>
    <xf numFmtId="0" fontId="22" fillId="0" borderId="17" xfId="43" applyFont="1" applyFill="1" applyBorder="1" applyAlignment="1">
      <alignment horizontal="center" vertical="center" wrapText="1"/>
    </xf>
    <xf numFmtId="0" fontId="22" fillId="0" borderId="18" xfId="43" applyFont="1" applyFill="1" applyBorder="1" applyAlignment="1">
      <alignment horizontal="center" vertical="center" wrapText="1"/>
    </xf>
    <xf numFmtId="0" fontId="22" fillId="0" borderId="21" xfId="43" applyFont="1" applyFill="1" applyBorder="1" applyAlignment="1">
      <alignment horizontal="center" vertical="center" wrapText="1"/>
    </xf>
    <xf numFmtId="0" fontId="22" fillId="0" borderId="23" xfId="43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top" wrapText="1"/>
    </xf>
    <xf numFmtId="0" fontId="22" fillId="0" borderId="19" xfId="43" applyFont="1" applyFill="1" applyBorder="1" applyAlignment="1">
      <alignment horizontal="center" vertical="center" wrapText="1"/>
    </xf>
    <xf numFmtId="0" fontId="22" fillId="0" borderId="2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2" fillId="0" borderId="22" xfId="43" applyFont="1" applyFill="1" applyBorder="1" applyAlignment="1">
      <alignment horizontal="center" vertical="center" wrapText="1"/>
    </xf>
    <xf numFmtId="166" fontId="21" fillId="0" borderId="11" xfId="0" applyNumberFormat="1" applyFont="1" applyFill="1" applyBorder="1" applyAlignment="1">
      <alignment horizontal="center" vertical="center" wrapText="1"/>
    </xf>
    <xf numFmtId="166" fontId="21" fillId="0" borderId="12" xfId="0" applyNumberFormat="1" applyFont="1" applyFill="1" applyBorder="1" applyAlignment="1">
      <alignment horizontal="center" vertical="center" wrapText="1"/>
    </xf>
    <xf numFmtId="166" fontId="21" fillId="0" borderId="14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166" fontId="21" fillId="24" borderId="11" xfId="0" applyNumberFormat="1" applyFont="1" applyFill="1" applyBorder="1" applyAlignment="1">
      <alignment horizontal="left" vertical="center" wrapText="1"/>
    </xf>
    <xf numFmtId="166" fontId="21" fillId="24" borderId="12" xfId="0" applyNumberFormat="1" applyFont="1" applyFill="1" applyBorder="1" applyAlignment="1">
      <alignment horizontal="left" vertical="center" wrapText="1"/>
    </xf>
    <xf numFmtId="166" fontId="21" fillId="24" borderId="14" xfId="0" applyNumberFormat="1" applyFont="1" applyFill="1" applyBorder="1" applyAlignment="1">
      <alignment horizontal="left" vertical="center" wrapText="1"/>
    </xf>
    <xf numFmtId="166" fontId="21" fillId="24" borderId="11" xfId="0" applyNumberFormat="1" applyFont="1" applyFill="1" applyBorder="1" applyAlignment="1">
      <alignment horizontal="center" vertical="center" wrapText="1"/>
    </xf>
    <xf numFmtId="166" fontId="21" fillId="24" borderId="12" xfId="0" applyNumberFormat="1" applyFont="1" applyFill="1" applyBorder="1" applyAlignment="1">
      <alignment horizontal="center" vertical="center" wrapText="1"/>
    </xf>
    <xf numFmtId="166" fontId="21" fillId="24" borderId="14" xfId="0" applyNumberFormat="1" applyFont="1" applyFill="1" applyBorder="1" applyAlignment="1">
      <alignment horizontal="center" vertical="center" wrapText="1"/>
    </xf>
    <xf numFmtId="168" fontId="22" fillId="0" borderId="18" xfId="43" applyNumberFormat="1" applyFont="1" applyFill="1" applyBorder="1" applyAlignment="1">
      <alignment horizontal="center" vertical="center" wrapText="1"/>
    </xf>
    <xf numFmtId="168" fontId="22" fillId="0" borderId="20" xfId="43" applyNumberFormat="1" applyFont="1" applyFill="1" applyBorder="1" applyAlignment="1">
      <alignment horizontal="center" vertical="center" wrapText="1"/>
    </xf>
    <xf numFmtId="168" fontId="22" fillId="0" borderId="23" xfId="43" applyNumberFormat="1" applyFont="1" applyFill="1" applyBorder="1" applyAlignment="1">
      <alignment horizontal="center" vertical="center" wrapText="1"/>
    </xf>
    <xf numFmtId="168" fontId="22" fillId="0" borderId="24" xfId="43" applyNumberFormat="1" applyFont="1" applyFill="1" applyBorder="1" applyAlignment="1">
      <alignment horizontal="center" vertical="center" wrapText="1"/>
    </xf>
    <xf numFmtId="168" fontId="22" fillId="0" borderId="11" xfId="43" applyNumberFormat="1" applyFont="1" applyFill="1" applyBorder="1" applyAlignment="1">
      <alignment horizontal="center" vertical="center" wrapText="1"/>
    </xf>
    <xf numFmtId="168" fontId="22" fillId="0" borderId="12" xfId="43" applyNumberFormat="1" applyFont="1" applyFill="1" applyBorder="1" applyAlignment="1">
      <alignment horizontal="center" vertical="center" wrapText="1"/>
    </xf>
    <xf numFmtId="168" fontId="22" fillId="0" borderId="14" xfId="43" applyNumberFormat="1" applyFont="1" applyFill="1" applyBorder="1" applyAlignment="1">
      <alignment horizontal="center" vertical="center" wrapText="1"/>
    </xf>
    <xf numFmtId="168" fontId="22" fillId="0" borderId="10" xfId="43" applyNumberFormat="1" applyFont="1" applyFill="1" applyBorder="1" applyAlignment="1">
      <alignment horizontal="center" vertical="center" wrapText="1"/>
    </xf>
    <xf numFmtId="167" fontId="22" fillId="0" borderId="10" xfId="43" applyNumberFormat="1" applyFont="1" applyFill="1" applyBorder="1" applyAlignment="1">
      <alignment horizontal="center" vertical="center" wrapText="1"/>
    </xf>
    <xf numFmtId="49" fontId="22" fillId="0" borderId="10" xfId="43" applyNumberFormat="1" applyFont="1" applyFill="1" applyBorder="1" applyAlignment="1">
      <alignment horizontal="center" vertical="center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Денежный 2" xfId="47"/>
    <cellStyle name="Обычный" xfId="0" builtinId="0"/>
    <cellStyle name="Обычный 2" xfId="42"/>
    <cellStyle name="Обычный 2 2" xfId="48"/>
    <cellStyle name="Обычный 3" xfId="43"/>
    <cellStyle name="Обычный 4" xfId="44"/>
    <cellStyle name="Процентный 2" xfId="45"/>
    <cellStyle name="Финансовый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J143"/>
  <sheetViews>
    <sheetView tabSelected="1" view="pageBreakPreview" zoomScale="115" zoomScaleNormal="100" zoomScaleSheetLayoutView="115" workbookViewId="0">
      <pane xSplit="2" ySplit="11" topLeftCell="G12" activePane="bottomRight" state="frozen"/>
      <selection pane="topRight" activeCell="C1" sqref="C1"/>
      <selection pane="bottomLeft" activeCell="A12" sqref="A12"/>
      <selection pane="bottomRight" activeCell="T14" sqref="T14"/>
    </sheetView>
  </sheetViews>
  <sheetFormatPr defaultColWidth="9.125" defaultRowHeight="12.75"/>
  <cols>
    <col min="1" max="1" width="5.375" style="10" customWidth="1"/>
    <col min="2" max="2" width="49.75" style="8" customWidth="1"/>
    <col min="3" max="3" width="32.875" style="1" customWidth="1"/>
    <col min="4" max="6" width="6" style="1" hidden="1" customWidth="1"/>
    <col min="7" max="9" width="11.25" style="11" bestFit="1" customWidth="1"/>
    <col min="10" max="10" width="10" style="11" bestFit="1" customWidth="1"/>
    <col min="11" max="11" width="4" style="11" bestFit="1" customWidth="1"/>
    <col min="12" max="12" width="4.25" style="11" bestFit="1" customWidth="1"/>
    <col min="13" max="13" width="12.25" style="11" bestFit="1" customWidth="1"/>
    <col min="14" max="14" width="11.25" style="11" bestFit="1" customWidth="1"/>
    <col min="15" max="15" width="9.875" style="12" bestFit="1" customWidth="1"/>
    <col min="16" max="16" width="8.875" style="11" bestFit="1" customWidth="1"/>
    <col min="17" max="17" width="4" style="11" bestFit="1" customWidth="1"/>
    <col min="18" max="18" width="4.25" style="11" bestFit="1" customWidth="1"/>
    <col min="19" max="20" width="12.375" style="13" customWidth="1"/>
    <col min="21" max="21" width="9.125" style="10"/>
    <col min="22" max="22" width="12.25" style="10" customWidth="1"/>
    <col min="23" max="23" width="41.125" style="10" customWidth="1"/>
    <col min="24" max="16384" width="9.125" style="10"/>
  </cols>
  <sheetData>
    <row r="1" spans="1:114" ht="26.25" hidden="1" customHeight="1">
      <c r="B1" s="94" t="s">
        <v>224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0"/>
    </row>
    <row r="2" spans="1:114" ht="26.25" hidden="1" customHeight="1">
      <c r="B2" s="94" t="s">
        <v>226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10"/>
    </row>
    <row r="3" spans="1:114" ht="26.25" hidden="1" customHeight="1">
      <c r="B3" s="94" t="s">
        <v>225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10"/>
    </row>
    <row r="4" spans="1:114" ht="15.75" customHeight="1">
      <c r="B4" s="106" t="s">
        <v>88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14" ht="20.25" customHeight="1">
      <c r="B5" s="95" t="s">
        <v>231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14" ht="15.75" customHeight="1">
      <c r="G6" s="14"/>
      <c r="H6" s="12"/>
      <c r="I6" s="12"/>
    </row>
    <row r="7" spans="1:114" ht="24" customHeight="1">
      <c r="A7" s="111" t="s">
        <v>40</v>
      </c>
      <c r="B7" s="97" t="s">
        <v>117</v>
      </c>
      <c r="C7" s="97" t="s">
        <v>29</v>
      </c>
      <c r="D7" s="103" t="s">
        <v>86</v>
      </c>
      <c r="E7" s="107"/>
      <c r="F7" s="108"/>
      <c r="G7" s="100" t="s">
        <v>121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23" t="s">
        <v>87</v>
      </c>
      <c r="T7" s="124"/>
    </row>
    <row r="8" spans="1:114" ht="27" customHeight="1">
      <c r="A8" s="112"/>
      <c r="B8" s="98"/>
      <c r="C8" s="98"/>
      <c r="D8" s="104"/>
      <c r="E8" s="109"/>
      <c r="F8" s="110"/>
      <c r="G8" s="100" t="s">
        <v>227</v>
      </c>
      <c r="H8" s="101"/>
      <c r="I8" s="101"/>
      <c r="J8" s="101"/>
      <c r="K8" s="101"/>
      <c r="L8" s="102"/>
      <c r="M8" s="96" t="s">
        <v>10</v>
      </c>
      <c r="N8" s="96"/>
      <c r="O8" s="96"/>
      <c r="P8" s="96"/>
      <c r="Q8" s="96"/>
      <c r="R8" s="96"/>
      <c r="S8" s="125"/>
      <c r="T8" s="126"/>
    </row>
    <row r="9" spans="1:114" ht="21" customHeight="1">
      <c r="A9" s="112"/>
      <c r="B9" s="98"/>
      <c r="C9" s="98"/>
      <c r="D9" s="104"/>
      <c r="E9" s="109"/>
      <c r="F9" s="110"/>
      <c r="G9" s="97" t="s">
        <v>20</v>
      </c>
      <c r="H9" s="103" t="s">
        <v>118</v>
      </c>
      <c r="I9" s="96" t="s">
        <v>120</v>
      </c>
      <c r="J9" s="96"/>
      <c r="K9" s="131" t="s">
        <v>91</v>
      </c>
      <c r="L9" s="131" t="s">
        <v>28</v>
      </c>
      <c r="M9" s="96" t="s">
        <v>20</v>
      </c>
      <c r="N9" s="96" t="s">
        <v>118</v>
      </c>
      <c r="O9" s="96" t="s">
        <v>120</v>
      </c>
      <c r="P9" s="96"/>
      <c r="Q9" s="131" t="s">
        <v>91</v>
      </c>
      <c r="R9" s="131" t="s">
        <v>28</v>
      </c>
      <c r="S9" s="127" t="s">
        <v>122</v>
      </c>
      <c r="T9" s="130" t="s">
        <v>123</v>
      </c>
    </row>
    <row r="10" spans="1:114" ht="12" customHeight="1">
      <c r="A10" s="112"/>
      <c r="B10" s="98"/>
      <c r="C10" s="98"/>
      <c r="D10" s="96" t="s">
        <v>84</v>
      </c>
      <c r="E10" s="96" t="s">
        <v>83</v>
      </c>
      <c r="F10" s="96" t="s">
        <v>85</v>
      </c>
      <c r="G10" s="98"/>
      <c r="H10" s="104"/>
      <c r="I10" s="132" t="s">
        <v>119</v>
      </c>
      <c r="J10" s="131" t="s">
        <v>114</v>
      </c>
      <c r="K10" s="131"/>
      <c r="L10" s="131"/>
      <c r="M10" s="96"/>
      <c r="N10" s="96"/>
      <c r="O10" s="132" t="s">
        <v>119</v>
      </c>
      <c r="P10" s="131" t="s">
        <v>114</v>
      </c>
      <c r="Q10" s="131"/>
      <c r="R10" s="131"/>
      <c r="S10" s="128"/>
      <c r="T10" s="130"/>
    </row>
    <row r="11" spans="1:114" ht="15.75" customHeight="1">
      <c r="A11" s="113"/>
      <c r="B11" s="99"/>
      <c r="C11" s="99"/>
      <c r="D11" s="96"/>
      <c r="E11" s="96"/>
      <c r="F11" s="96"/>
      <c r="G11" s="99"/>
      <c r="H11" s="105"/>
      <c r="I11" s="132"/>
      <c r="J11" s="131"/>
      <c r="K11" s="131"/>
      <c r="L11" s="131"/>
      <c r="M11" s="96"/>
      <c r="N11" s="96"/>
      <c r="O11" s="132"/>
      <c r="P11" s="131"/>
      <c r="Q11" s="131"/>
      <c r="R11" s="131"/>
      <c r="S11" s="129"/>
      <c r="T11" s="130"/>
    </row>
    <row r="12" spans="1:114" s="15" customFormat="1" ht="14.25" customHeight="1">
      <c r="A12" s="6">
        <v>1</v>
      </c>
      <c r="B12" s="6">
        <v>2</v>
      </c>
      <c r="C12" s="6">
        <v>3</v>
      </c>
      <c r="D12" s="6"/>
      <c r="E12" s="6"/>
      <c r="F12" s="6"/>
      <c r="G12" s="6">
        <v>4</v>
      </c>
      <c r="H12" s="6">
        <v>5</v>
      </c>
      <c r="I12" s="6">
        <v>6</v>
      </c>
      <c r="J12" s="6">
        <v>7</v>
      </c>
      <c r="K12" s="6">
        <v>8</v>
      </c>
      <c r="L12" s="6">
        <v>9</v>
      </c>
      <c r="M12" s="6">
        <v>10</v>
      </c>
      <c r="N12" s="6">
        <v>11</v>
      </c>
      <c r="O12" s="6">
        <v>12</v>
      </c>
      <c r="P12" s="6">
        <v>13</v>
      </c>
      <c r="Q12" s="6">
        <v>14</v>
      </c>
      <c r="R12" s="6">
        <v>15</v>
      </c>
      <c r="S12" s="6">
        <v>16</v>
      </c>
      <c r="T12" s="6">
        <v>17</v>
      </c>
      <c r="V12" s="15" t="s">
        <v>114</v>
      </c>
    </row>
    <row r="13" spans="1:114" s="17" customFormat="1" ht="38.25">
      <c r="A13" s="38">
        <v>1</v>
      </c>
      <c r="B13" s="43" t="s">
        <v>115</v>
      </c>
      <c r="C13" s="36" t="s">
        <v>11</v>
      </c>
      <c r="D13" s="36"/>
      <c r="E13" s="36"/>
      <c r="F13" s="36"/>
      <c r="G13" s="48">
        <f t="shared" ref="G13:R13" si="0">G15+G20+G47+G73+G82+G101+G109+G116+G119</f>
        <v>1103381.4000000001</v>
      </c>
      <c r="H13" s="48">
        <f t="shared" si="0"/>
        <v>1103381.4000000001</v>
      </c>
      <c r="I13" s="48">
        <f t="shared" si="0"/>
        <v>1005448.3000056993</v>
      </c>
      <c r="J13" s="48">
        <f t="shared" si="0"/>
        <v>97933.099994300661</v>
      </c>
      <c r="K13" s="34">
        <f t="shared" si="0"/>
        <v>0</v>
      </c>
      <c r="L13" s="34">
        <f t="shared" si="0"/>
        <v>0</v>
      </c>
      <c r="M13" s="34">
        <f t="shared" si="0"/>
        <v>1080549.6200000001</v>
      </c>
      <c r="N13" s="34">
        <f t="shared" si="0"/>
        <v>1080549.6200000001</v>
      </c>
      <c r="O13" s="34">
        <f t="shared" si="0"/>
        <v>988991.30458232656</v>
      </c>
      <c r="P13" s="34">
        <f t="shared" si="0"/>
        <v>91558.315417673584</v>
      </c>
      <c r="Q13" s="34">
        <f t="shared" si="0"/>
        <v>0</v>
      </c>
      <c r="R13" s="34">
        <f t="shared" si="0"/>
        <v>0</v>
      </c>
      <c r="S13" s="41">
        <f>M13/G13</f>
        <v>0.97930744527685532</v>
      </c>
      <c r="T13" s="41">
        <f>N13/H13</f>
        <v>0.97930744527685532</v>
      </c>
      <c r="U13" s="16"/>
      <c r="V13" s="26">
        <f>P13/J13</f>
        <v>0.93490674167367249</v>
      </c>
      <c r="W13" s="25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</row>
    <row r="14" spans="1:114" s="16" customFormat="1" ht="25.5">
      <c r="A14" s="31" t="s">
        <v>116</v>
      </c>
      <c r="B14" s="43" t="s">
        <v>194</v>
      </c>
      <c r="C14" s="45" t="s">
        <v>92</v>
      </c>
      <c r="D14" s="36" t="s">
        <v>92</v>
      </c>
      <c r="E14" s="36" t="s">
        <v>92</v>
      </c>
      <c r="F14" s="36" t="s">
        <v>92</v>
      </c>
      <c r="G14" s="48">
        <f>G45+G69+G71+G80+G114+G122</f>
        <v>87890.7</v>
      </c>
      <c r="H14" s="48">
        <f>H45+H69+H71+H80+H114+H122</f>
        <v>87890.7</v>
      </c>
      <c r="I14" s="48">
        <f t="shared" ref="I14:R14" si="1">I45+I69+I71+I80+I114+I122</f>
        <v>19551.700004773404</v>
      </c>
      <c r="J14" s="48">
        <f t="shared" si="1"/>
        <v>68338.999995226593</v>
      </c>
      <c r="K14" s="34">
        <f t="shared" si="1"/>
        <v>0</v>
      </c>
      <c r="L14" s="34">
        <f t="shared" si="1"/>
        <v>0</v>
      </c>
      <c r="M14" s="34">
        <f t="shared" si="1"/>
        <v>87077.2</v>
      </c>
      <c r="N14" s="34">
        <f t="shared" si="1"/>
        <v>87077.2</v>
      </c>
      <c r="O14" s="34">
        <f t="shared" si="1"/>
        <v>19370.514582326403</v>
      </c>
      <c r="P14" s="34">
        <f t="shared" si="1"/>
        <v>67706.685417673594</v>
      </c>
      <c r="Q14" s="34">
        <f t="shared" si="1"/>
        <v>0</v>
      </c>
      <c r="R14" s="34">
        <f t="shared" si="1"/>
        <v>0</v>
      </c>
      <c r="S14" s="41">
        <f t="shared" ref="S14:S77" si="2">M14/G14</f>
        <v>0.9907441856760727</v>
      </c>
      <c r="T14" s="41">
        <f t="shared" ref="T14:T77" si="3">N14/H14</f>
        <v>0.9907441856760727</v>
      </c>
      <c r="V14" s="27">
        <f>H13-J13</f>
        <v>1005448.3000056995</v>
      </c>
      <c r="W14" s="27">
        <f>N13-P13</f>
        <v>988991.30458232656</v>
      </c>
      <c r="X14" s="27"/>
    </row>
    <row r="15" spans="1:114" ht="38.25">
      <c r="A15" s="31">
        <v>2</v>
      </c>
      <c r="B15" s="40" t="s">
        <v>193</v>
      </c>
      <c r="C15" s="45" t="s">
        <v>92</v>
      </c>
      <c r="D15" s="33"/>
      <c r="E15" s="33"/>
      <c r="F15" s="33"/>
      <c r="G15" s="34">
        <f>SUM(G16:G19)</f>
        <v>231360.80000000002</v>
      </c>
      <c r="H15" s="34">
        <f>SUM(H16:H19)</f>
        <v>231360.80000000002</v>
      </c>
      <c r="I15" s="34">
        <f t="shared" ref="I15:R15" si="4">SUM(I16:I19)</f>
        <v>229960.80000000002</v>
      </c>
      <c r="J15" s="34">
        <f>SUM(J16:J19)</f>
        <v>1400</v>
      </c>
      <c r="K15" s="34">
        <f t="shared" si="4"/>
        <v>0</v>
      </c>
      <c r="L15" s="34">
        <f t="shared" si="4"/>
        <v>0</v>
      </c>
      <c r="M15" s="34">
        <f t="shared" si="4"/>
        <v>223678.78</v>
      </c>
      <c r="N15" s="34">
        <f t="shared" si="4"/>
        <v>223678.78</v>
      </c>
      <c r="O15" s="34">
        <f t="shared" si="4"/>
        <v>222505.65000000002</v>
      </c>
      <c r="P15" s="34">
        <f t="shared" si="4"/>
        <v>1173.1300000000001</v>
      </c>
      <c r="Q15" s="34">
        <f t="shared" si="4"/>
        <v>0</v>
      </c>
      <c r="R15" s="34">
        <f t="shared" si="4"/>
        <v>0</v>
      </c>
      <c r="S15" s="41">
        <f t="shared" si="2"/>
        <v>0.96679636308311512</v>
      </c>
      <c r="T15" s="41">
        <f t="shared" si="3"/>
        <v>0.96679636308311512</v>
      </c>
    </row>
    <row r="16" spans="1:114" ht="76.5">
      <c r="A16" s="4" t="s">
        <v>195</v>
      </c>
      <c r="B16" s="18" t="s">
        <v>36</v>
      </c>
      <c r="C16" s="6" t="s">
        <v>11</v>
      </c>
      <c r="D16" s="19">
        <v>18</v>
      </c>
      <c r="E16" s="19" t="s">
        <v>89</v>
      </c>
      <c r="F16" s="19" t="s">
        <v>90</v>
      </c>
      <c r="G16" s="7">
        <f t="shared" ref="G16:G19" si="5">H16+L16</f>
        <v>1400</v>
      </c>
      <c r="H16" s="7">
        <f t="shared" ref="H16:H19" si="6">I16+J16</f>
        <v>1400</v>
      </c>
      <c r="I16" s="7">
        <v>0</v>
      </c>
      <c r="J16" s="7">
        <v>1400</v>
      </c>
      <c r="K16" s="7">
        <v>0</v>
      </c>
      <c r="L16" s="7">
        <v>0</v>
      </c>
      <c r="M16" s="7">
        <f t="shared" ref="M16:M18" si="7">N16+R16</f>
        <v>1173.1300000000001</v>
      </c>
      <c r="N16" s="7">
        <f t="shared" ref="N16:N19" si="8">O16+P16</f>
        <v>1173.1300000000001</v>
      </c>
      <c r="O16" s="7">
        <v>0</v>
      </c>
      <c r="P16" s="7">
        <v>1173.1300000000001</v>
      </c>
      <c r="Q16" s="7">
        <v>0</v>
      </c>
      <c r="R16" s="7">
        <v>0</v>
      </c>
      <c r="S16" s="41">
        <f t="shared" si="2"/>
        <v>0.83795000000000008</v>
      </c>
      <c r="T16" s="41">
        <f t="shared" si="3"/>
        <v>0.83795000000000008</v>
      </c>
    </row>
    <row r="17" spans="1:26" ht="38.25">
      <c r="A17" s="4" t="s">
        <v>196</v>
      </c>
      <c r="B17" s="18" t="s">
        <v>37</v>
      </c>
      <c r="C17" s="6" t="s">
        <v>11</v>
      </c>
      <c r="D17" s="19">
        <v>18</v>
      </c>
      <c r="E17" s="19" t="s">
        <v>89</v>
      </c>
      <c r="F17" s="19" t="s">
        <v>90</v>
      </c>
      <c r="G17" s="7">
        <f t="shared" si="5"/>
        <v>51679.35</v>
      </c>
      <c r="H17" s="7">
        <f t="shared" si="6"/>
        <v>51679.35</v>
      </c>
      <c r="I17" s="7">
        <v>51679.35</v>
      </c>
      <c r="J17" s="7">
        <v>0</v>
      </c>
      <c r="K17" s="7">
        <v>0</v>
      </c>
      <c r="L17" s="7">
        <v>0</v>
      </c>
      <c r="M17" s="7">
        <f t="shared" si="7"/>
        <v>44224.2</v>
      </c>
      <c r="N17" s="7">
        <f t="shared" si="8"/>
        <v>44224.2</v>
      </c>
      <c r="O17" s="7">
        <v>44224.2</v>
      </c>
      <c r="P17" s="7">
        <v>0</v>
      </c>
      <c r="Q17" s="7">
        <v>0</v>
      </c>
      <c r="R17" s="7">
        <v>0</v>
      </c>
      <c r="S17" s="41">
        <f t="shared" si="2"/>
        <v>0.85574218715986172</v>
      </c>
      <c r="T17" s="41">
        <f t="shared" si="3"/>
        <v>0.85574218715986172</v>
      </c>
    </row>
    <row r="18" spans="1:26" ht="51">
      <c r="A18" s="4" t="s">
        <v>197</v>
      </c>
      <c r="B18" s="18" t="s">
        <v>38</v>
      </c>
      <c r="C18" s="6" t="s">
        <v>11</v>
      </c>
      <c r="D18" s="19">
        <v>18</v>
      </c>
      <c r="E18" s="19" t="s">
        <v>89</v>
      </c>
      <c r="F18" s="19" t="s">
        <v>90</v>
      </c>
      <c r="G18" s="7">
        <f t="shared" si="5"/>
        <v>178281.45</v>
      </c>
      <c r="H18" s="7">
        <f t="shared" si="6"/>
        <v>178281.45</v>
      </c>
      <c r="I18" s="7">
        <v>178281.45</v>
      </c>
      <c r="J18" s="7">
        <v>0</v>
      </c>
      <c r="K18" s="7">
        <v>0</v>
      </c>
      <c r="L18" s="7">
        <v>0</v>
      </c>
      <c r="M18" s="7">
        <f t="shared" si="7"/>
        <v>178281.45</v>
      </c>
      <c r="N18" s="7">
        <f t="shared" si="8"/>
        <v>178281.45</v>
      </c>
      <c r="O18" s="7">
        <v>178281.45</v>
      </c>
      <c r="P18" s="7">
        <v>0</v>
      </c>
      <c r="Q18" s="7">
        <v>0</v>
      </c>
      <c r="R18" s="7">
        <v>0</v>
      </c>
      <c r="S18" s="41">
        <f t="shared" si="2"/>
        <v>1</v>
      </c>
      <c r="T18" s="41">
        <f t="shared" si="3"/>
        <v>1</v>
      </c>
    </row>
    <row r="19" spans="1:26" ht="76.5">
      <c r="A19" s="4" t="s">
        <v>198</v>
      </c>
      <c r="B19" s="18" t="s">
        <v>39</v>
      </c>
      <c r="C19" s="6" t="s">
        <v>11</v>
      </c>
      <c r="D19" s="19">
        <v>18</v>
      </c>
      <c r="E19" s="19" t="s">
        <v>89</v>
      </c>
      <c r="F19" s="19" t="s">
        <v>90</v>
      </c>
      <c r="G19" s="7">
        <f t="shared" si="5"/>
        <v>0</v>
      </c>
      <c r="H19" s="7">
        <f t="shared" si="6"/>
        <v>0</v>
      </c>
      <c r="I19" s="7">
        <v>0</v>
      </c>
      <c r="J19" s="7">
        <v>0</v>
      </c>
      <c r="K19" s="7">
        <v>0</v>
      </c>
      <c r="L19" s="7">
        <v>0</v>
      </c>
      <c r="M19" s="7">
        <f>N19+R19</f>
        <v>0</v>
      </c>
      <c r="N19" s="7">
        <f t="shared" si="8"/>
        <v>0</v>
      </c>
      <c r="O19" s="7">
        <v>0</v>
      </c>
      <c r="P19" s="7">
        <v>0</v>
      </c>
      <c r="Q19" s="7">
        <v>0</v>
      </c>
      <c r="R19" s="7">
        <v>0</v>
      </c>
      <c r="S19" s="41" t="e">
        <f t="shared" si="2"/>
        <v>#DIV/0!</v>
      </c>
      <c r="T19" s="41" t="e">
        <f t="shared" si="3"/>
        <v>#DIV/0!</v>
      </c>
    </row>
    <row r="20" spans="1:26" s="15" customFormat="1" ht="38.25">
      <c r="A20" s="31" t="s">
        <v>41</v>
      </c>
      <c r="B20" s="39" t="s">
        <v>5</v>
      </c>
      <c r="C20" s="36" t="s">
        <v>222</v>
      </c>
      <c r="D20" s="31" t="s">
        <v>96</v>
      </c>
      <c r="E20" s="31" t="s">
        <v>105</v>
      </c>
      <c r="F20" s="31" t="s">
        <v>90</v>
      </c>
      <c r="G20" s="48">
        <f t="shared" ref="G20:R20" si="9">G21+G23+G29+G33+G35+G43+G45</f>
        <v>257979.50000000003</v>
      </c>
      <c r="H20" s="48">
        <f t="shared" si="9"/>
        <v>257979.50000000003</v>
      </c>
      <c r="I20" s="48">
        <f t="shared" si="9"/>
        <v>257701.1</v>
      </c>
      <c r="J20" s="48">
        <f t="shared" si="9"/>
        <v>278.39999999999998</v>
      </c>
      <c r="K20" s="34">
        <f t="shared" si="9"/>
        <v>0</v>
      </c>
      <c r="L20" s="34">
        <f t="shared" si="9"/>
        <v>0</v>
      </c>
      <c r="M20" s="48">
        <f t="shared" si="9"/>
        <v>257969.50000000003</v>
      </c>
      <c r="N20" s="48">
        <f t="shared" si="9"/>
        <v>257969.50000000003</v>
      </c>
      <c r="O20" s="48">
        <f t="shared" si="9"/>
        <v>257691.1</v>
      </c>
      <c r="P20" s="48">
        <f t="shared" si="9"/>
        <v>278.39999999999998</v>
      </c>
      <c r="Q20" s="34">
        <f t="shared" si="9"/>
        <v>0</v>
      </c>
      <c r="R20" s="34">
        <f t="shared" si="9"/>
        <v>0</v>
      </c>
      <c r="S20" s="41">
        <f t="shared" si="2"/>
        <v>0.99996123723009001</v>
      </c>
      <c r="T20" s="41">
        <f t="shared" si="3"/>
        <v>0.99996123723009001</v>
      </c>
    </row>
    <row r="21" spans="1:26" ht="63.75">
      <c r="A21" s="4" t="s">
        <v>199</v>
      </c>
      <c r="B21" s="18" t="s">
        <v>229</v>
      </c>
      <c r="C21" s="6" t="s">
        <v>174</v>
      </c>
      <c r="D21" s="4" t="s">
        <v>96</v>
      </c>
      <c r="E21" s="4" t="s">
        <v>105</v>
      </c>
      <c r="F21" s="4" t="s">
        <v>95</v>
      </c>
      <c r="G21" s="7">
        <f>G22</f>
        <v>197</v>
      </c>
      <c r="H21" s="7">
        <f t="shared" ref="H21:R21" si="10">H22</f>
        <v>197</v>
      </c>
      <c r="I21" s="7">
        <f t="shared" si="10"/>
        <v>197</v>
      </c>
      <c r="J21" s="7">
        <f t="shared" si="10"/>
        <v>0</v>
      </c>
      <c r="K21" s="7">
        <f t="shared" si="10"/>
        <v>0</v>
      </c>
      <c r="L21" s="7">
        <f t="shared" si="10"/>
        <v>0</v>
      </c>
      <c r="M21" s="7">
        <f t="shared" si="10"/>
        <v>197</v>
      </c>
      <c r="N21" s="7">
        <f t="shared" si="10"/>
        <v>197</v>
      </c>
      <c r="O21" s="7">
        <f t="shared" si="10"/>
        <v>197</v>
      </c>
      <c r="P21" s="7">
        <f t="shared" si="10"/>
        <v>0</v>
      </c>
      <c r="Q21" s="7">
        <f t="shared" si="10"/>
        <v>0</v>
      </c>
      <c r="R21" s="7">
        <f t="shared" si="10"/>
        <v>0</v>
      </c>
      <c r="S21" s="41">
        <f t="shared" si="2"/>
        <v>1</v>
      </c>
      <c r="T21" s="41">
        <f t="shared" si="3"/>
        <v>1</v>
      </c>
    </row>
    <row r="22" spans="1:26" s="56" customFormat="1" ht="73.5" hidden="1" customHeight="1">
      <c r="A22" s="58" t="s">
        <v>42</v>
      </c>
      <c r="B22" s="73" t="s">
        <v>12</v>
      </c>
      <c r="C22" s="57" t="s">
        <v>174</v>
      </c>
      <c r="D22" s="62"/>
      <c r="E22" s="62"/>
      <c r="F22" s="62"/>
      <c r="G22" s="51">
        <f t="shared" ref="G22:G42" si="11">H22+L22</f>
        <v>197</v>
      </c>
      <c r="H22" s="51">
        <f t="shared" ref="H22:H42" si="12">I22+J22</f>
        <v>197</v>
      </c>
      <c r="I22" s="51">
        <v>197</v>
      </c>
      <c r="J22" s="51"/>
      <c r="K22" s="51"/>
      <c r="L22" s="51"/>
      <c r="M22" s="51">
        <f t="shared" ref="M22:M42" si="13">N22+R22</f>
        <v>197</v>
      </c>
      <c r="N22" s="51">
        <f t="shared" ref="N22:N42" si="14">O22+P22</f>
        <v>197</v>
      </c>
      <c r="O22" s="51">
        <v>197</v>
      </c>
      <c r="P22" s="51"/>
      <c r="Q22" s="51"/>
      <c r="R22" s="51"/>
      <c r="S22" s="55">
        <f t="shared" si="2"/>
        <v>1</v>
      </c>
      <c r="T22" s="55">
        <f t="shared" si="3"/>
        <v>1</v>
      </c>
    </row>
    <row r="23" spans="1:26" ht="25.5">
      <c r="A23" s="4" t="s">
        <v>200</v>
      </c>
      <c r="B23" s="18" t="s">
        <v>230</v>
      </c>
      <c r="C23" s="6" t="s">
        <v>174</v>
      </c>
      <c r="D23" s="4" t="s">
        <v>96</v>
      </c>
      <c r="E23" s="4" t="s">
        <v>105</v>
      </c>
      <c r="F23" s="4" t="s">
        <v>97</v>
      </c>
      <c r="G23" s="7">
        <f t="shared" ref="G23:R23" si="15">SUM(G24:G28)</f>
        <v>406.3</v>
      </c>
      <c r="H23" s="7">
        <f t="shared" si="15"/>
        <v>406.3</v>
      </c>
      <c r="I23" s="7">
        <f>SUM(I24:I28)</f>
        <v>406.3</v>
      </c>
      <c r="J23" s="7">
        <f t="shared" si="15"/>
        <v>0</v>
      </c>
      <c r="K23" s="7">
        <f t="shared" si="15"/>
        <v>0</v>
      </c>
      <c r="L23" s="7">
        <f t="shared" si="15"/>
        <v>0</v>
      </c>
      <c r="M23" s="7">
        <f>SUM(M24:M28)</f>
        <v>406.3</v>
      </c>
      <c r="N23" s="7">
        <f t="shared" si="15"/>
        <v>406.3</v>
      </c>
      <c r="O23" s="7">
        <f t="shared" si="15"/>
        <v>406.3</v>
      </c>
      <c r="P23" s="7">
        <f t="shared" si="15"/>
        <v>0</v>
      </c>
      <c r="Q23" s="7">
        <f t="shared" si="15"/>
        <v>0</v>
      </c>
      <c r="R23" s="7">
        <f t="shared" si="15"/>
        <v>0</v>
      </c>
      <c r="S23" s="41">
        <f t="shared" si="2"/>
        <v>1</v>
      </c>
      <c r="T23" s="41">
        <f t="shared" si="3"/>
        <v>1</v>
      </c>
    </row>
    <row r="24" spans="1:26" s="56" customFormat="1" ht="56.25" hidden="1" customHeight="1">
      <c r="A24" s="58" t="s">
        <v>43</v>
      </c>
      <c r="B24" s="64" t="s">
        <v>35</v>
      </c>
      <c r="C24" s="57" t="s">
        <v>174</v>
      </c>
      <c r="D24" s="62"/>
      <c r="E24" s="62"/>
      <c r="F24" s="62"/>
      <c r="G24" s="51">
        <f>H24+L24</f>
        <v>100</v>
      </c>
      <c r="H24" s="51">
        <f t="shared" ref="H24:H28" si="16">I24+J24</f>
        <v>100</v>
      </c>
      <c r="I24" s="51">
        <v>100</v>
      </c>
      <c r="J24" s="51"/>
      <c r="K24" s="51"/>
      <c r="L24" s="51"/>
      <c r="M24" s="51">
        <f t="shared" ref="M24:M28" si="17">N24+R24</f>
        <v>100</v>
      </c>
      <c r="N24" s="51">
        <f t="shared" ref="N24:N28" si="18">O24+P24</f>
        <v>100</v>
      </c>
      <c r="O24" s="51">
        <v>100</v>
      </c>
      <c r="P24" s="51"/>
      <c r="Q24" s="51"/>
      <c r="R24" s="51"/>
      <c r="S24" s="55">
        <f t="shared" si="2"/>
        <v>1</v>
      </c>
      <c r="T24" s="55">
        <f t="shared" si="3"/>
        <v>1</v>
      </c>
    </row>
    <row r="25" spans="1:26" s="56" customFormat="1" ht="66" hidden="1" customHeight="1">
      <c r="A25" s="58" t="s">
        <v>44</v>
      </c>
      <c r="B25" s="64" t="s">
        <v>34</v>
      </c>
      <c r="C25" s="57" t="s">
        <v>174</v>
      </c>
      <c r="D25" s="62"/>
      <c r="E25" s="62"/>
      <c r="F25" s="62"/>
      <c r="G25" s="51">
        <f t="shared" ref="G25:G28" si="19">H25+L25</f>
        <v>21.5</v>
      </c>
      <c r="H25" s="51">
        <f t="shared" si="16"/>
        <v>21.5</v>
      </c>
      <c r="I25" s="51">
        <v>21.5</v>
      </c>
      <c r="J25" s="51"/>
      <c r="K25" s="51"/>
      <c r="L25" s="51"/>
      <c r="M25" s="51">
        <f t="shared" si="17"/>
        <v>21.5</v>
      </c>
      <c r="N25" s="51">
        <f t="shared" si="18"/>
        <v>21.5</v>
      </c>
      <c r="O25" s="51">
        <v>21.5</v>
      </c>
      <c r="P25" s="51"/>
      <c r="Q25" s="51"/>
      <c r="R25" s="51"/>
      <c r="S25" s="55">
        <f t="shared" si="2"/>
        <v>1</v>
      </c>
      <c r="T25" s="55">
        <f t="shared" si="3"/>
        <v>1</v>
      </c>
    </row>
    <row r="26" spans="1:26" s="56" customFormat="1" ht="43.5" hidden="1" customHeight="1">
      <c r="A26" s="58" t="s">
        <v>45</v>
      </c>
      <c r="B26" s="73" t="s">
        <v>13</v>
      </c>
      <c r="C26" s="57" t="s">
        <v>174</v>
      </c>
      <c r="D26" s="62"/>
      <c r="E26" s="62"/>
      <c r="F26" s="62"/>
      <c r="G26" s="51">
        <f t="shared" si="19"/>
        <v>0</v>
      </c>
      <c r="H26" s="51">
        <f t="shared" si="16"/>
        <v>0</v>
      </c>
      <c r="I26" s="51">
        <v>0</v>
      </c>
      <c r="J26" s="51"/>
      <c r="K26" s="51"/>
      <c r="L26" s="51"/>
      <c r="M26" s="51">
        <f t="shared" si="17"/>
        <v>0</v>
      </c>
      <c r="N26" s="51">
        <f t="shared" si="18"/>
        <v>0</v>
      </c>
      <c r="O26" s="51">
        <v>0</v>
      </c>
      <c r="P26" s="51"/>
      <c r="Q26" s="51"/>
      <c r="R26" s="51"/>
      <c r="S26" s="55" t="e">
        <f t="shared" si="2"/>
        <v>#DIV/0!</v>
      </c>
      <c r="T26" s="55" t="e">
        <f t="shared" si="3"/>
        <v>#DIV/0!</v>
      </c>
    </row>
    <row r="27" spans="1:26" s="56" customFormat="1" ht="50.25" hidden="1" customHeight="1">
      <c r="A27" s="58" t="s">
        <v>46</v>
      </c>
      <c r="B27" s="73" t="s">
        <v>33</v>
      </c>
      <c r="C27" s="57" t="s">
        <v>174</v>
      </c>
      <c r="D27" s="62"/>
      <c r="E27" s="62"/>
      <c r="F27" s="62"/>
      <c r="G27" s="51">
        <f t="shared" si="19"/>
        <v>129.5</v>
      </c>
      <c r="H27" s="51">
        <f t="shared" si="16"/>
        <v>129.5</v>
      </c>
      <c r="I27" s="51">
        <v>129.5</v>
      </c>
      <c r="J27" s="51"/>
      <c r="K27" s="51"/>
      <c r="L27" s="51"/>
      <c r="M27" s="51">
        <f t="shared" si="17"/>
        <v>129.5</v>
      </c>
      <c r="N27" s="51">
        <f t="shared" si="18"/>
        <v>129.5</v>
      </c>
      <c r="O27" s="51">
        <v>129.5</v>
      </c>
      <c r="P27" s="51"/>
      <c r="Q27" s="51"/>
      <c r="R27" s="51"/>
      <c r="S27" s="55">
        <f t="shared" si="2"/>
        <v>1</v>
      </c>
      <c r="T27" s="55">
        <f t="shared" si="3"/>
        <v>1</v>
      </c>
    </row>
    <row r="28" spans="1:26" s="56" customFormat="1" ht="51" hidden="1">
      <c r="A28" s="58" t="s">
        <v>47</v>
      </c>
      <c r="B28" s="73" t="s">
        <v>32</v>
      </c>
      <c r="C28" s="57" t="s">
        <v>174</v>
      </c>
      <c r="D28" s="62"/>
      <c r="E28" s="62"/>
      <c r="F28" s="62"/>
      <c r="G28" s="51">
        <f t="shared" si="19"/>
        <v>155.30000000000001</v>
      </c>
      <c r="H28" s="51">
        <f t="shared" si="16"/>
        <v>155.30000000000001</v>
      </c>
      <c r="I28" s="51">
        <v>155.30000000000001</v>
      </c>
      <c r="J28" s="51"/>
      <c r="K28" s="51"/>
      <c r="L28" s="51"/>
      <c r="M28" s="51">
        <f t="shared" si="17"/>
        <v>155.30000000000001</v>
      </c>
      <c r="N28" s="51">
        <f t="shared" si="18"/>
        <v>155.30000000000001</v>
      </c>
      <c r="O28" s="51">
        <v>155.30000000000001</v>
      </c>
      <c r="P28" s="51"/>
      <c r="Q28" s="51"/>
      <c r="R28" s="51"/>
      <c r="S28" s="55">
        <f t="shared" si="2"/>
        <v>1</v>
      </c>
      <c r="T28" s="55">
        <f t="shared" si="3"/>
        <v>1</v>
      </c>
    </row>
    <row r="29" spans="1:26" ht="30" customHeight="1">
      <c r="A29" s="4" t="s">
        <v>201</v>
      </c>
      <c r="B29" s="21" t="s">
        <v>189</v>
      </c>
      <c r="C29" s="6" t="s">
        <v>174</v>
      </c>
      <c r="D29" s="4" t="s">
        <v>96</v>
      </c>
      <c r="E29" s="4" t="s">
        <v>105</v>
      </c>
      <c r="F29" s="4" t="s">
        <v>99</v>
      </c>
      <c r="G29" s="7">
        <f t="shared" ref="G29:R29" si="20">SUM(G30:G32)</f>
        <v>4571</v>
      </c>
      <c r="H29" s="7">
        <f t="shared" si="20"/>
        <v>4571</v>
      </c>
      <c r="I29" s="7">
        <f>SUM(I30:I32)</f>
        <v>4571</v>
      </c>
      <c r="J29" s="7">
        <f t="shared" si="20"/>
        <v>0</v>
      </c>
      <c r="K29" s="7">
        <f t="shared" si="20"/>
        <v>0</v>
      </c>
      <c r="L29" s="7">
        <f t="shared" si="20"/>
        <v>0</v>
      </c>
      <c r="M29" s="7">
        <f t="shared" si="20"/>
        <v>4571</v>
      </c>
      <c r="N29" s="7">
        <f t="shared" si="20"/>
        <v>4571</v>
      </c>
      <c r="O29" s="7">
        <f t="shared" si="20"/>
        <v>4571</v>
      </c>
      <c r="P29" s="7">
        <f t="shared" si="20"/>
        <v>0</v>
      </c>
      <c r="Q29" s="7">
        <f t="shared" si="20"/>
        <v>0</v>
      </c>
      <c r="R29" s="7">
        <f t="shared" si="20"/>
        <v>0</v>
      </c>
      <c r="S29" s="41">
        <f t="shared" si="2"/>
        <v>1</v>
      </c>
      <c r="T29" s="41">
        <f t="shared" si="3"/>
        <v>1</v>
      </c>
    </row>
    <row r="30" spans="1:26" s="56" customFormat="1" ht="35.25" hidden="1" customHeight="1">
      <c r="A30" s="58" t="s">
        <v>48</v>
      </c>
      <c r="B30" s="73" t="s">
        <v>14</v>
      </c>
      <c r="C30" s="57" t="s">
        <v>174</v>
      </c>
      <c r="D30" s="62"/>
      <c r="E30" s="62"/>
      <c r="F30" s="62"/>
      <c r="G30" s="51">
        <f t="shared" ref="G30:G32" si="21">H30+L30</f>
        <v>4294.2</v>
      </c>
      <c r="H30" s="51">
        <f t="shared" ref="H30:H32" si="22">I30+J30</f>
        <v>4294.2</v>
      </c>
      <c r="I30" s="51">
        <v>4294.2</v>
      </c>
      <c r="J30" s="51"/>
      <c r="K30" s="51"/>
      <c r="L30" s="51"/>
      <c r="M30" s="51">
        <f t="shared" ref="M30:M32" si="23">N30+R30</f>
        <v>4294.2</v>
      </c>
      <c r="N30" s="51">
        <f t="shared" ref="N30:N32" si="24">O30+P30</f>
        <v>4294.2</v>
      </c>
      <c r="O30" s="51">
        <v>4294.2</v>
      </c>
      <c r="P30" s="51"/>
      <c r="Q30" s="51"/>
      <c r="R30" s="51"/>
      <c r="S30" s="55">
        <f t="shared" si="2"/>
        <v>1</v>
      </c>
      <c r="T30" s="55">
        <f t="shared" si="3"/>
        <v>1</v>
      </c>
    </row>
    <row r="31" spans="1:26" s="56" customFormat="1" ht="38.25" hidden="1">
      <c r="A31" s="58" t="s">
        <v>49</v>
      </c>
      <c r="B31" s="73" t="s">
        <v>15</v>
      </c>
      <c r="C31" s="57" t="s">
        <v>174</v>
      </c>
      <c r="D31" s="62"/>
      <c r="E31" s="62"/>
      <c r="F31" s="62"/>
      <c r="G31" s="51">
        <f t="shared" si="21"/>
        <v>115</v>
      </c>
      <c r="H31" s="51">
        <f t="shared" si="22"/>
        <v>115</v>
      </c>
      <c r="I31" s="51">
        <v>115</v>
      </c>
      <c r="J31" s="51"/>
      <c r="K31" s="51"/>
      <c r="L31" s="51"/>
      <c r="M31" s="51">
        <f t="shared" si="23"/>
        <v>115</v>
      </c>
      <c r="N31" s="51">
        <f t="shared" si="24"/>
        <v>115</v>
      </c>
      <c r="O31" s="51">
        <v>115</v>
      </c>
      <c r="P31" s="51"/>
      <c r="Q31" s="51"/>
      <c r="R31" s="51"/>
      <c r="S31" s="55">
        <f t="shared" si="2"/>
        <v>1</v>
      </c>
      <c r="T31" s="55">
        <f t="shared" si="3"/>
        <v>1</v>
      </c>
    </row>
    <row r="32" spans="1:26" s="56" customFormat="1" ht="35.25" hidden="1" customHeight="1">
      <c r="A32" s="58" t="s">
        <v>50</v>
      </c>
      <c r="B32" s="73" t="s">
        <v>16</v>
      </c>
      <c r="C32" s="57" t="s">
        <v>174</v>
      </c>
      <c r="D32" s="62"/>
      <c r="E32" s="62"/>
      <c r="F32" s="62"/>
      <c r="G32" s="51">
        <f t="shared" si="21"/>
        <v>161.80000000000001</v>
      </c>
      <c r="H32" s="51">
        <f t="shared" si="22"/>
        <v>161.80000000000001</v>
      </c>
      <c r="I32" s="51">
        <v>161.80000000000001</v>
      </c>
      <c r="J32" s="51"/>
      <c r="K32" s="51"/>
      <c r="L32" s="51"/>
      <c r="M32" s="51">
        <f t="shared" si="23"/>
        <v>161.80000000000001</v>
      </c>
      <c r="N32" s="51">
        <f t="shared" si="24"/>
        <v>161.80000000000001</v>
      </c>
      <c r="O32" s="51">
        <v>161.80000000000001</v>
      </c>
      <c r="P32" s="51"/>
      <c r="Q32" s="51"/>
      <c r="R32" s="51"/>
      <c r="S32" s="55">
        <f t="shared" si="2"/>
        <v>1</v>
      </c>
      <c r="T32" s="55">
        <f t="shared" si="3"/>
        <v>1</v>
      </c>
      <c r="U32" s="82"/>
      <c r="V32" s="82"/>
      <c r="W32" s="82"/>
      <c r="X32" s="82"/>
      <c r="Y32" s="84"/>
      <c r="Z32" s="84"/>
    </row>
    <row r="33" spans="1:26" ht="25.5">
      <c r="A33" s="4" t="s">
        <v>202</v>
      </c>
      <c r="B33" s="24" t="s">
        <v>188</v>
      </c>
      <c r="C33" s="6" t="s">
        <v>174</v>
      </c>
      <c r="D33" s="4" t="s">
        <v>96</v>
      </c>
      <c r="E33" s="4" t="s">
        <v>105</v>
      </c>
      <c r="F33" s="4" t="s">
        <v>100</v>
      </c>
      <c r="G33" s="7">
        <f>SUM(G34:G34)</f>
        <v>716.9</v>
      </c>
      <c r="H33" s="7">
        <f t="shared" ref="H33:R33" si="25">SUM(H34:H34)</f>
        <v>716.9</v>
      </c>
      <c r="I33" s="7">
        <f>SUM(I34:I34)</f>
        <v>544.5</v>
      </c>
      <c r="J33" s="7">
        <f t="shared" si="25"/>
        <v>172.4</v>
      </c>
      <c r="K33" s="7">
        <f t="shared" si="25"/>
        <v>0</v>
      </c>
      <c r="L33" s="7">
        <f t="shared" si="25"/>
        <v>0</v>
      </c>
      <c r="M33" s="7">
        <f t="shared" si="25"/>
        <v>716.9</v>
      </c>
      <c r="N33" s="7">
        <f t="shared" si="25"/>
        <v>716.9</v>
      </c>
      <c r="O33" s="7">
        <f t="shared" si="25"/>
        <v>544.5</v>
      </c>
      <c r="P33" s="7">
        <f t="shared" si="25"/>
        <v>172.4</v>
      </c>
      <c r="Q33" s="7">
        <f t="shared" si="25"/>
        <v>0</v>
      </c>
      <c r="R33" s="7">
        <f t="shared" si="25"/>
        <v>0</v>
      </c>
      <c r="S33" s="41">
        <f t="shared" si="2"/>
        <v>1</v>
      </c>
      <c r="T33" s="41">
        <f t="shared" si="3"/>
        <v>1</v>
      </c>
      <c r="U33" s="20"/>
      <c r="V33" s="20"/>
      <c r="W33" s="20"/>
      <c r="X33" s="20"/>
      <c r="Y33" s="13"/>
      <c r="Z33" s="13"/>
    </row>
    <row r="34" spans="1:26" s="56" customFormat="1" ht="28.5" hidden="1" customHeight="1">
      <c r="A34" s="58" t="s">
        <v>51</v>
      </c>
      <c r="B34" s="73" t="s">
        <v>179</v>
      </c>
      <c r="C34" s="57" t="s">
        <v>174</v>
      </c>
      <c r="D34" s="62"/>
      <c r="E34" s="62"/>
      <c r="F34" s="62"/>
      <c r="G34" s="51">
        <f t="shared" si="11"/>
        <v>716.9</v>
      </c>
      <c r="H34" s="51">
        <f t="shared" si="12"/>
        <v>716.9</v>
      </c>
      <c r="I34" s="51">
        <v>544.5</v>
      </c>
      <c r="J34" s="51">
        <v>172.4</v>
      </c>
      <c r="K34" s="51"/>
      <c r="L34" s="51"/>
      <c r="M34" s="51">
        <f t="shared" si="13"/>
        <v>716.9</v>
      </c>
      <c r="N34" s="51">
        <f t="shared" si="14"/>
        <v>716.9</v>
      </c>
      <c r="O34" s="51">
        <v>544.5</v>
      </c>
      <c r="P34" s="51">
        <v>172.4</v>
      </c>
      <c r="Q34" s="51"/>
      <c r="R34" s="51"/>
      <c r="S34" s="55">
        <f t="shared" si="2"/>
        <v>1</v>
      </c>
      <c r="T34" s="55">
        <f t="shared" si="3"/>
        <v>1</v>
      </c>
      <c r="U34" s="82"/>
      <c r="V34" s="82"/>
      <c r="W34" s="83"/>
      <c r="X34" s="82"/>
      <c r="Y34" s="84"/>
      <c r="Z34" s="84"/>
    </row>
    <row r="35" spans="1:26" ht="114.75">
      <c r="A35" s="4" t="s">
        <v>203</v>
      </c>
      <c r="B35" s="18" t="s">
        <v>187</v>
      </c>
      <c r="C35" s="6" t="s">
        <v>192</v>
      </c>
      <c r="D35" s="4" t="s">
        <v>96</v>
      </c>
      <c r="E35" s="4" t="s">
        <v>105</v>
      </c>
      <c r="F35" s="4" t="s">
        <v>101</v>
      </c>
      <c r="G35" s="7">
        <f>SUM(H35+K35+L35)</f>
        <v>248782.30000000002</v>
      </c>
      <c r="H35" s="7">
        <f t="shared" ref="H35:R35" si="26">H36+H42</f>
        <v>248782.30000000002</v>
      </c>
      <c r="I35" s="7">
        <f>I36+I42</f>
        <v>248782.30000000002</v>
      </c>
      <c r="J35" s="7">
        <f t="shared" si="26"/>
        <v>0</v>
      </c>
      <c r="K35" s="7">
        <f t="shared" si="26"/>
        <v>0</v>
      </c>
      <c r="L35" s="7">
        <f t="shared" si="26"/>
        <v>0</v>
      </c>
      <c r="M35" s="7">
        <f>SUM(N35+Q35+R35)</f>
        <v>248772.30000000002</v>
      </c>
      <c r="N35" s="7">
        <f t="shared" si="26"/>
        <v>248772.30000000002</v>
      </c>
      <c r="O35" s="7">
        <f t="shared" si="26"/>
        <v>248772.30000000002</v>
      </c>
      <c r="P35" s="7">
        <f t="shared" si="26"/>
        <v>0</v>
      </c>
      <c r="Q35" s="7">
        <f t="shared" si="26"/>
        <v>0</v>
      </c>
      <c r="R35" s="7">
        <f t="shared" si="26"/>
        <v>0</v>
      </c>
      <c r="S35" s="41">
        <f t="shared" si="2"/>
        <v>0.99995980421436736</v>
      </c>
      <c r="T35" s="41">
        <f t="shared" si="3"/>
        <v>0.99995980421436736</v>
      </c>
    </row>
    <row r="36" spans="1:26" s="56" customFormat="1" ht="27.75" hidden="1" customHeight="1">
      <c r="A36" s="114" t="s">
        <v>52</v>
      </c>
      <c r="B36" s="120" t="s">
        <v>82</v>
      </c>
      <c r="C36" s="81" t="s">
        <v>30</v>
      </c>
      <c r="D36" s="81"/>
      <c r="E36" s="81"/>
      <c r="F36" s="81"/>
      <c r="G36" s="52">
        <f>SUM(G37:G41)</f>
        <v>248782.30000000002</v>
      </c>
      <c r="H36" s="52">
        <f t="shared" ref="H36:R36" si="27">SUM(H37:H41)</f>
        <v>248782.30000000002</v>
      </c>
      <c r="I36" s="52">
        <f>SUM(I37:I41)</f>
        <v>248782.30000000002</v>
      </c>
      <c r="J36" s="52">
        <f t="shared" si="27"/>
        <v>0</v>
      </c>
      <c r="K36" s="52">
        <f t="shared" si="27"/>
        <v>0</v>
      </c>
      <c r="L36" s="52">
        <f t="shared" si="27"/>
        <v>0</v>
      </c>
      <c r="M36" s="52">
        <f t="shared" si="27"/>
        <v>248772.30000000002</v>
      </c>
      <c r="N36" s="52">
        <f t="shared" si="27"/>
        <v>248772.30000000002</v>
      </c>
      <c r="O36" s="52">
        <f t="shared" si="27"/>
        <v>248772.30000000002</v>
      </c>
      <c r="P36" s="52">
        <f t="shared" si="27"/>
        <v>0</v>
      </c>
      <c r="Q36" s="52">
        <f t="shared" si="27"/>
        <v>0</v>
      </c>
      <c r="R36" s="52">
        <f t="shared" si="27"/>
        <v>0</v>
      </c>
      <c r="S36" s="55">
        <f t="shared" si="2"/>
        <v>0.99995980421436736</v>
      </c>
      <c r="T36" s="55">
        <f t="shared" si="3"/>
        <v>0.99995980421436736</v>
      </c>
    </row>
    <row r="37" spans="1:26" s="56" customFormat="1" ht="39.75" hidden="1" customHeight="1">
      <c r="A37" s="115"/>
      <c r="B37" s="121"/>
      <c r="C37" s="57" t="s">
        <v>174</v>
      </c>
      <c r="D37" s="72"/>
      <c r="E37" s="72"/>
      <c r="F37" s="72"/>
      <c r="G37" s="51">
        <f t="shared" si="11"/>
        <v>70656.600000000006</v>
      </c>
      <c r="H37" s="51">
        <f t="shared" si="12"/>
        <v>70656.600000000006</v>
      </c>
      <c r="I37" s="51">
        <v>70656.600000000006</v>
      </c>
      <c r="J37" s="51"/>
      <c r="K37" s="51"/>
      <c r="L37" s="51"/>
      <c r="M37" s="51">
        <f t="shared" si="13"/>
        <v>70656.600000000006</v>
      </c>
      <c r="N37" s="51">
        <f t="shared" si="14"/>
        <v>70656.600000000006</v>
      </c>
      <c r="O37" s="51">
        <v>70656.600000000006</v>
      </c>
      <c r="P37" s="51"/>
      <c r="Q37" s="51"/>
      <c r="R37" s="51"/>
      <c r="S37" s="55">
        <f t="shared" si="2"/>
        <v>1</v>
      </c>
      <c r="T37" s="55">
        <f t="shared" si="3"/>
        <v>1</v>
      </c>
    </row>
    <row r="38" spans="1:26" s="56" customFormat="1" ht="42" hidden="1" customHeight="1">
      <c r="A38" s="115"/>
      <c r="B38" s="121"/>
      <c r="C38" s="72" t="s">
        <v>1</v>
      </c>
      <c r="D38" s="72"/>
      <c r="E38" s="72"/>
      <c r="F38" s="72"/>
      <c r="G38" s="51">
        <f t="shared" si="11"/>
        <v>5821.6</v>
      </c>
      <c r="H38" s="51">
        <f t="shared" si="12"/>
        <v>5821.6</v>
      </c>
      <c r="I38" s="51">
        <v>5821.6</v>
      </c>
      <c r="J38" s="51"/>
      <c r="K38" s="51"/>
      <c r="L38" s="51"/>
      <c r="M38" s="51">
        <f t="shared" si="13"/>
        <v>5821.6</v>
      </c>
      <c r="N38" s="51">
        <f t="shared" si="14"/>
        <v>5821.6</v>
      </c>
      <c r="O38" s="51">
        <v>5821.6</v>
      </c>
      <c r="P38" s="51"/>
      <c r="Q38" s="51"/>
      <c r="R38" s="51"/>
      <c r="S38" s="55">
        <f t="shared" si="2"/>
        <v>1</v>
      </c>
      <c r="T38" s="55">
        <f t="shared" si="3"/>
        <v>1</v>
      </c>
    </row>
    <row r="39" spans="1:26" s="56" customFormat="1" ht="41.25" hidden="1" customHeight="1">
      <c r="A39" s="115"/>
      <c r="B39" s="121"/>
      <c r="C39" s="72" t="s">
        <v>23</v>
      </c>
      <c r="D39" s="72"/>
      <c r="E39" s="72"/>
      <c r="F39" s="72"/>
      <c r="G39" s="51">
        <f t="shared" si="11"/>
        <v>12033.6</v>
      </c>
      <c r="H39" s="51">
        <f t="shared" si="12"/>
        <v>12033.6</v>
      </c>
      <c r="I39" s="51">
        <v>12033.6</v>
      </c>
      <c r="J39" s="51"/>
      <c r="K39" s="51"/>
      <c r="L39" s="51"/>
      <c r="M39" s="51">
        <f t="shared" si="13"/>
        <v>12033.6</v>
      </c>
      <c r="N39" s="51">
        <f t="shared" si="14"/>
        <v>12033.6</v>
      </c>
      <c r="O39" s="51">
        <v>12033.6</v>
      </c>
      <c r="P39" s="51"/>
      <c r="Q39" s="51"/>
      <c r="R39" s="51"/>
      <c r="S39" s="55">
        <f t="shared" si="2"/>
        <v>1</v>
      </c>
      <c r="T39" s="55">
        <f t="shared" si="3"/>
        <v>1</v>
      </c>
    </row>
    <row r="40" spans="1:26" s="56" customFormat="1" ht="38.25" hidden="1" customHeight="1">
      <c r="A40" s="115"/>
      <c r="B40" s="121"/>
      <c r="C40" s="72" t="s">
        <v>22</v>
      </c>
      <c r="D40" s="72"/>
      <c r="E40" s="72"/>
      <c r="F40" s="72"/>
      <c r="G40" s="51">
        <f t="shared" si="11"/>
        <v>160260.5</v>
      </c>
      <c r="H40" s="51">
        <f t="shared" si="12"/>
        <v>160260.5</v>
      </c>
      <c r="I40" s="51">
        <v>160260.5</v>
      </c>
      <c r="J40" s="51"/>
      <c r="K40" s="51"/>
      <c r="L40" s="51"/>
      <c r="M40" s="51">
        <f t="shared" si="13"/>
        <v>160260.5</v>
      </c>
      <c r="N40" s="51">
        <f t="shared" si="14"/>
        <v>160260.5</v>
      </c>
      <c r="O40" s="51">
        <v>160260.5</v>
      </c>
      <c r="P40" s="51"/>
      <c r="Q40" s="51"/>
      <c r="R40" s="51"/>
      <c r="S40" s="55">
        <f t="shared" si="2"/>
        <v>1</v>
      </c>
      <c r="T40" s="55">
        <f t="shared" si="3"/>
        <v>1</v>
      </c>
    </row>
    <row r="41" spans="1:26" s="56" customFormat="1" ht="34.5" hidden="1" customHeight="1">
      <c r="A41" s="116"/>
      <c r="B41" s="122"/>
      <c r="C41" s="72" t="s">
        <v>31</v>
      </c>
      <c r="D41" s="72"/>
      <c r="E41" s="72"/>
      <c r="F41" s="72"/>
      <c r="G41" s="51">
        <f t="shared" si="11"/>
        <v>10</v>
      </c>
      <c r="H41" s="51">
        <f t="shared" si="12"/>
        <v>10</v>
      </c>
      <c r="I41" s="51">
        <v>10</v>
      </c>
      <c r="J41" s="51"/>
      <c r="K41" s="51"/>
      <c r="L41" s="51"/>
      <c r="M41" s="51">
        <f t="shared" si="13"/>
        <v>0</v>
      </c>
      <c r="N41" s="51">
        <f t="shared" si="14"/>
        <v>0</v>
      </c>
      <c r="O41" s="51">
        <v>0</v>
      </c>
      <c r="P41" s="51"/>
      <c r="Q41" s="51"/>
      <c r="R41" s="51"/>
      <c r="S41" s="55">
        <f t="shared" si="2"/>
        <v>0</v>
      </c>
      <c r="T41" s="55">
        <f t="shared" si="3"/>
        <v>0</v>
      </c>
    </row>
    <row r="42" spans="1:26" s="56" customFormat="1" ht="38.25" hidden="1">
      <c r="A42" s="58"/>
      <c r="B42" s="64" t="s">
        <v>185</v>
      </c>
      <c r="C42" s="72" t="s">
        <v>109</v>
      </c>
      <c r="D42" s="72"/>
      <c r="E42" s="72"/>
      <c r="F42" s="72"/>
      <c r="G42" s="51">
        <f t="shared" si="11"/>
        <v>0</v>
      </c>
      <c r="H42" s="51">
        <f t="shared" si="12"/>
        <v>0</v>
      </c>
      <c r="I42" s="51">
        <v>0</v>
      </c>
      <c r="J42" s="51">
        <v>0</v>
      </c>
      <c r="K42" s="51"/>
      <c r="L42" s="51"/>
      <c r="M42" s="51">
        <f t="shared" si="13"/>
        <v>0</v>
      </c>
      <c r="N42" s="51">
        <f t="shared" si="14"/>
        <v>0</v>
      </c>
      <c r="O42" s="51">
        <v>0</v>
      </c>
      <c r="P42" s="51"/>
      <c r="Q42" s="51"/>
      <c r="R42" s="51"/>
      <c r="S42" s="55" t="e">
        <f t="shared" si="2"/>
        <v>#DIV/0!</v>
      </c>
      <c r="T42" s="55" t="e">
        <f t="shared" si="3"/>
        <v>#DIV/0!</v>
      </c>
    </row>
    <row r="43" spans="1:26" ht="51">
      <c r="A43" s="4" t="s">
        <v>204</v>
      </c>
      <c r="B43" s="18" t="s">
        <v>186</v>
      </c>
      <c r="C43" s="6" t="s">
        <v>174</v>
      </c>
      <c r="D43" s="4" t="s">
        <v>96</v>
      </c>
      <c r="E43" s="4" t="s">
        <v>105</v>
      </c>
      <c r="F43" s="4" t="s">
        <v>102</v>
      </c>
      <c r="G43" s="7">
        <f>G44</f>
        <v>3200</v>
      </c>
      <c r="H43" s="7">
        <f t="shared" ref="H43:R43" si="28">H44</f>
        <v>3200</v>
      </c>
      <c r="I43" s="7">
        <f t="shared" si="28"/>
        <v>3200</v>
      </c>
      <c r="J43" s="7">
        <f t="shared" si="28"/>
        <v>0</v>
      </c>
      <c r="K43" s="7">
        <f t="shared" si="28"/>
        <v>0</v>
      </c>
      <c r="L43" s="7">
        <f t="shared" si="28"/>
        <v>0</v>
      </c>
      <c r="M43" s="7">
        <f t="shared" si="28"/>
        <v>3200</v>
      </c>
      <c r="N43" s="7">
        <f t="shared" si="28"/>
        <v>3200</v>
      </c>
      <c r="O43" s="7">
        <f t="shared" si="28"/>
        <v>3200</v>
      </c>
      <c r="P43" s="7">
        <f t="shared" si="28"/>
        <v>0</v>
      </c>
      <c r="Q43" s="7">
        <f t="shared" si="28"/>
        <v>0</v>
      </c>
      <c r="R43" s="7">
        <f t="shared" si="28"/>
        <v>0</v>
      </c>
      <c r="S43" s="41">
        <f t="shared" si="2"/>
        <v>1</v>
      </c>
      <c r="T43" s="41">
        <f t="shared" si="3"/>
        <v>1</v>
      </c>
    </row>
    <row r="44" spans="1:26" s="56" customFormat="1" ht="25.5" hidden="1">
      <c r="A44" s="58" t="s">
        <v>80</v>
      </c>
      <c r="B44" s="64" t="s">
        <v>81</v>
      </c>
      <c r="C44" s="57" t="s">
        <v>94</v>
      </c>
      <c r="D44" s="62"/>
      <c r="E44" s="62"/>
      <c r="F44" s="62"/>
      <c r="G44" s="51">
        <f t="shared" ref="G44" si="29">H44+L44</f>
        <v>3200</v>
      </c>
      <c r="H44" s="51">
        <f>I44+J44</f>
        <v>3200</v>
      </c>
      <c r="I44" s="51">
        <v>3200</v>
      </c>
      <c r="J44" s="51"/>
      <c r="K44" s="51"/>
      <c r="L44" s="51"/>
      <c r="M44" s="51">
        <f>N44+R44</f>
        <v>3200</v>
      </c>
      <c r="N44" s="51">
        <f t="shared" ref="N44" si="30">O44+P44</f>
        <v>3200</v>
      </c>
      <c r="O44" s="51">
        <v>3200</v>
      </c>
      <c r="P44" s="51"/>
      <c r="Q44" s="51"/>
      <c r="R44" s="51"/>
      <c r="S44" s="55">
        <f t="shared" si="2"/>
        <v>1</v>
      </c>
      <c r="T44" s="55">
        <f t="shared" si="3"/>
        <v>1</v>
      </c>
    </row>
    <row r="45" spans="1:26" ht="38.25">
      <c r="A45" s="4" t="s">
        <v>205</v>
      </c>
      <c r="B45" s="46" t="s">
        <v>181</v>
      </c>
      <c r="C45" s="6" t="s">
        <v>94</v>
      </c>
      <c r="D45" s="44">
        <v>18</v>
      </c>
      <c r="E45" s="44">
        <v>1</v>
      </c>
      <c r="F45" s="2" t="s">
        <v>183</v>
      </c>
      <c r="G45" s="7">
        <f>G46</f>
        <v>106</v>
      </c>
      <c r="H45" s="7">
        <f t="shared" ref="H45:R45" si="31">H46</f>
        <v>106</v>
      </c>
      <c r="I45" s="7">
        <f t="shared" si="31"/>
        <v>0</v>
      </c>
      <c r="J45" s="7">
        <f t="shared" si="31"/>
        <v>106</v>
      </c>
      <c r="K45" s="7">
        <f t="shared" si="31"/>
        <v>0</v>
      </c>
      <c r="L45" s="7">
        <f t="shared" si="31"/>
        <v>0</v>
      </c>
      <c r="M45" s="7">
        <f t="shared" si="31"/>
        <v>106</v>
      </c>
      <c r="N45" s="7">
        <f t="shared" si="31"/>
        <v>106</v>
      </c>
      <c r="O45" s="7">
        <f t="shared" si="31"/>
        <v>0</v>
      </c>
      <c r="P45" s="7">
        <f t="shared" si="31"/>
        <v>106</v>
      </c>
      <c r="Q45" s="7">
        <f t="shared" si="31"/>
        <v>0</v>
      </c>
      <c r="R45" s="7">
        <f t="shared" si="31"/>
        <v>0</v>
      </c>
      <c r="S45" s="41">
        <f t="shared" si="2"/>
        <v>1</v>
      </c>
      <c r="T45" s="41">
        <f t="shared" si="3"/>
        <v>1</v>
      </c>
    </row>
    <row r="46" spans="1:26" s="56" customFormat="1" ht="51" hidden="1">
      <c r="A46" s="58"/>
      <c r="B46" s="66" t="s">
        <v>182</v>
      </c>
      <c r="C46" s="57"/>
      <c r="D46" s="62"/>
      <c r="E46" s="62"/>
      <c r="F46" s="62"/>
      <c r="G46" s="51">
        <f>H46+L46</f>
        <v>106</v>
      </c>
      <c r="H46" s="51">
        <f t="shared" ref="H46" si="32">I46+J46</f>
        <v>106</v>
      </c>
      <c r="I46" s="51">
        <v>0</v>
      </c>
      <c r="J46" s="51">
        <v>106</v>
      </c>
      <c r="K46" s="51"/>
      <c r="L46" s="51"/>
      <c r="M46" s="51">
        <f>N46+R46</f>
        <v>106</v>
      </c>
      <c r="N46" s="51">
        <f>O46+P46</f>
        <v>106</v>
      </c>
      <c r="O46" s="51">
        <v>0</v>
      </c>
      <c r="P46" s="51">
        <v>106</v>
      </c>
      <c r="Q46" s="51"/>
      <c r="R46" s="51"/>
      <c r="S46" s="55">
        <f t="shared" si="2"/>
        <v>1</v>
      </c>
      <c r="T46" s="55">
        <f t="shared" si="3"/>
        <v>1</v>
      </c>
    </row>
    <row r="47" spans="1:26" ht="54.75" customHeight="1">
      <c r="A47" s="31" t="s">
        <v>53</v>
      </c>
      <c r="B47" s="32" t="s">
        <v>6</v>
      </c>
      <c r="C47" s="33" t="s">
        <v>222</v>
      </c>
      <c r="D47" s="31" t="s">
        <v>96</v>
      </c>
      <c r="E47" s="31" t="s">
        <v>104</v>
      </c>
      <c r="F47" s="31" t="s">
        <v>90</v>
      </c>
      <c r="G47" s="34">
        <f>G48+G52+G54+G56+G57+G63+G69+G71</f>
        <v>315890.60000000003</v>
      </c>
      <c r="H47" s="34">
        <f t="shared" ref="H47:R47" si="33">H48+H52+H54+H56+H57+H63+H69+H71</f>
        <v>315890.60000000003</v>
      </c>
      <c r="I47" s="34">
        <f t="shared" si="33"/>
        <v>315068.80000092596</v>
      </c>
      <c r="J47" s="34">
        <f t="shared" si="33"/>
        <v>821.79999907406</v>
      </c>
      <c r="K47" s="34">
        <f t="shared" si="33"/>
        <v>0</v>
      </c>
      <c r="L47" s="34">
        <f t="shared" si="33"/>
        <v>0</v>
      </c>
      <c r="M47" s="34">
        <f t="shared" si="33"/>
        <v>311900.00000000006</v>
      </c>
      <c r="N47" s="34">
        <f>N48+N52+N54+N56+N57+N63+N69+N71</f>
        <v>311900.00000000006</v>
      </c>
      <c r="O47" s="34">
        <f t="shared" si="33"/>
        <v>311078.20000000007</v>
      </c>
      <c r="P47" s="34">
        <f t="shared" si="33"/>
        <v>821.8</v>
      </c>
      <c r="Q47" s="34">
        <f t="shared" si="33"/>
        <v>0</v>
      </c>
      <c r="R47" s="34">
        <f t="shared" si="33"/>
        <v>0</v>
      </c>
      <c r="S47" s="41">
        <f t="shared" si="2"/>
        <v>0.98736714546111859</v>
      </c>
      <c r="T47" s="41">
        <f t="shared" si="3"/>
        <v>0.98736714546111859</v>
      </c>
    </row>
    <row r="48" spans="1:26" ht="38.25">
      <c r="A48" s="4" t="s">
        <v>206</v>
      </c>
      <c r="B48" s="18" t="s">
        <v>184</v>
      </c>
      <c r="C48" s="6" t="s">
        <v>190</v>
      </c>
      <c r="D48" s="4" t="s">
        <v>96</v>
      </c>
      <c r="E48" s="4" t="s">
        <v>104</v>
      </c>
      <c r="F48" s="4" t="s">
        <v>95</v>
      </c>
      <c r="G48" s="7">
        <f>G49+G50+G51</f>
        <v>1634.8</v>
      </c>
      <c r="H48" s="7">
        <f t="shared" ref="H48:R48" si="34">H49+H50+H51</f>
        <v>1634.8</v>
      </c>
      <c r="I48" s="7">
        <f>I49+I50+I51</f>
        <v>1521.5000000013399</v>
      </c>
      <c r="J48" s="7">
        <f t="shared" si="34"/>
        <v>113.29999999866001</v>
      </c>
      <c r="K48" s="7">
        <f t="shared" si="34"/>
        <v>0</v>
      </c>
      <c r="L48" s="7">
        <f t="shared" si="34"/>
        <v>0</v>
      </c>
      <c r="M48" s="7">
        <f t="shared" si="34"/>
        <v>1622.8999999999999</v>
      </c>
      <c r="N48" s="7">
        <f t="shared" si="34"/>
        <v>1622.8999999999999</v>
      </c>
      <c r="O48" s="7">
        <f t="shared" si="34"/>
        <v>1509.6</v>
      </c>
      <c r="P48" s="7">
        <f t="shared" si="34"/>
        <v>113.3</v>
      </c>
      <c r="Q48" s="7">
        <f t="shared" si="34"/>
        <v>0</v>
      </c>
      <c r="R48" s="7">
        <f t="shared" si="34"/>
        <v>0</v>
      </c>
      <c r="S48" s="41">
        <f t="shared" si="2"/>
        <v>0.99272082211891355</v>
      </c>
      <c r="T48" s="41">
        <f t="shared" si="3"/>
        <v>0.99272082211891355</v>
      </c>
    </row>
    <row r="49" spans="1:22" s="56" customFormat="1" ht="38.25" hidden="1">
      <c r="A49" s="58" t="s">
        <v>54</v>
      </c>
      <c r="B49" s="67" t="s">
        <v>180</v>
      </c>
      <c r="C49" s="50" t="s">
        <v>1</v>
      </c>
      <c r="D49" s="50"/>
      <c r="E49" s="50"/>
      <c r="F49" s="50"/>
      <c r="G49" s="51">
        <f t="shared" ref="G49:G50" si="35">H49+L49</f>
        <v>1434</v>
      </c>
      <c r="H49" s="51">
        <f t="shared" ref="H49:H50" si="36">I49+J49</f>
        <v>1434</v>
      </c>
      <c r="I49" s="50">
        <v>1434</v>
      </c>
      <c r="J49" s="50">
        <v>0</v>
      </c>
      <c r="K49" s="80"/>
      <c r="L49" s="80"/>
      <c r="M49" s="51">
        <f t="shared" ref="M49:M50" si="37">N49+R49</f>
        <v>1434</v>
      </c>
      <c r="N49" s="51">
        <f t="shared" ref="N49:N50" si="38">O49+P49</f>
        <v>1434</v>
      </c>
      <c r="O49" s="50">
        <v>1434</v>
      </c>
      <c r="P49" s="50">
        <v>0</v>
      </c>
      <c r="Q49" s="80"/>
      <c r="R49" s="80"/>
      <c r="S49" s="55">
        <f t="shared" si="2"/>
        <v>1</v>
      </c>
      <c r="T49" s="55">
        <f t="shared" si="3"/>
        <v>1</v>
      </c>
    </row>
    <row r="50" spans="1:22" s="56" customFormat="1" ht="30.75" hidden="1" customHeight="1">
      <c r="A50" s="58" t="s">
        <v>55</v>
      </c>
      <c r="B50" s="67" t="s">
        <v>17</v>
      </c>
      <c r="C50" s="50" t="s">
        <v>21</v>
      </c>
      <c r="D50" s="50"/>
      <c r="E50" s="50"/>
      <c r="F50" s="50"/>
      <c r="G50" s="51">
        <f t="shared" si="35"/>
        <v>18</v>
      </c>
      <c r="H50" s="51">
        <f t="shared" si="36"/>
        <v>18</v>
      </c>
      <c r="I50" s="51">
        <v>18</v>
      </c>
      <c r="J50" s="51"/>
      <c r="K50" s="51"/>
      <c r="L50" s="51"/>
      <c r="M50" s="51">
        <f t="shared" si="37"/>
        <v>6.1</v>
      </c>
      <c r="N50" s="51">
        <f t="shared" si="38"/>
        <v>6.1</v>
      </c>
      <c r="O50" s="51">
        <v>6.1</v>
      </c>
      <c r="P50" s="51"/>
      <c r="Q50" s="51"/>
      <c r="R50" s="51"/>
      <c r="S50" s="55">
        <f t="shared" si="2"/>
        <v>0.33888888888888885</v>
      </c>
      <c r="T50" s="55">
        <f t="shared" si="3"/>
        <v>0.33888888888888885</v>
      </c>
    </row>
    <row r="51" spans="1:22" s="56" customFormat="1" ht="25.5" hidden="1">
      <c r="A51" s="58"/>
      <c r="B51" s="73" t="s">
        <v>179</v>
      </c>
      <c r="C51" s="50" t="s">
        <v>1</v>
      </c>
      <c r="D51" s="50"/>
      <c r="E51" s="50"/>
      <c r="F51" s="50"/>
      <c r="G51" s="51">
        <f t="shared" ref="G51" si="39">H51+L51</f>
        <v>182.8</v>
      </c>
      <c r="H51" s="51">
        <f t="shared" ref="H51" si="40">I51+J51</f>
        <v>182.8</v>
      </c>
      <c r="I51" s="51">
        <f>U51-J51</f>
        <v>69.500000001339998</v>
      </c>
      <c r="J51" s="51">
        <f>U51*V51</f>
        <v>113.29999999866001</v>
      </c>
      <c r="K51" s="51"/>
      <c r="L51" s="51"/>
      <c r="M51" s="51">
        <f t="shared" ref="M51" si="41">N51+R51</f>
        <v>182.8</v>
      </c>
      <c r="N51" s="51">
        <f t="shared" ref="N51" si="42">O51+P51</f>
        <v>182.8</v>
      </c>
      <c r="O51" s="51">
        <v>69.5</v>
      </c>
      <c r="P51" s="51">
        <v>113.3</v>
      </c>
      <c r="Q51" s="51"/>
      <c r="R51" s="51"/>
      <c r="S51" s="55">
        <f t="shared" si="2"/>
        <v>1</v>
      </c>
      <c r="T51" s="55">
        <f t="shared" si="3"/>
        <v>1</v>
      </c>
      <c r="U51" s="56">
        <v>182.8</v>
      </c>
      <c r="V51" s="79">
        <v>0.61980306345000002</v>
      </c>
    </row>
    <row r="52" spans="1:22" ht="38.25">
      <c r="A52" s="4" t="s">
        <v>207</v>
      </c>
      <c r="B52" s="21" t="s">
        <v>178</v>
      </c>
      <c r="C52" s="6" t="s">
        <v>174</v>
      </c>
      <c r="D52" s="4" t="s">
        <v>96</v>
      </c>
      <c r="E52" s="4" t="s">
        <v>104</v>
      </c>
      <c r="F52" s="4" t="s">
        <v>97</v>
      </c>
      <c r="G52" s="7">
        <f t="shared" ref="G52:R52" si="43">G53</f>
        <v>2325.6</v>
      </c>
      <c r="H52" s="7">
        <f>H53</f>
        <v>2325.6</v>
      </c>
      <c r="I52" s="7">
        <f t="shared" si="43"/>
        <v>2325.6</v>
      </c>
      <c r="J52" s="7">
        <f t="shared" si="43"/>
        <v>0</v>
      </c>
      <c r="K52" s="7">
        <f t="shared" si="43"/>
        <v>0</v>
      </c>
      <c r="L52" s="7">
        <f t="shared" si="43"/>
        <v>0</v>
      </c>
      <c r="M52" s="7">
        <f t="shared" si="43"/>
        <v>2325.6</v>
      </c>
      <c r="N52" s="7">
        <f t="shared" si="43"/>
        <v>2325.6</v>
      </c>
      <c r="O52" s="7">
        <f t="shared" si="43"/>
        <v>2325.6</v>
      </c>
      <c r="P52" s="7">
        <f t="shared" si="43"/>
        <v>0</v>
      </c>
      <c r="Q52" s="7">
        <f t="shared" si="43"/>
        <v>0</v>
      </c>
      <c r="R52" s="7">
        <f t="shared" si="43"/>
        <v>0</v>
      </c>
      <c r="S52" s="41">
        <f t="shared" si="2"/>
        <v>1</v>
      </c>
      <c r="T52" s="41">
        <f t="shared" si="3"/>
        <v>1</v>
      </c>
    </row>
    <row r="53" spans="1:22" ht="45" hidden="1" customHeight="1">
      <c r="A53" s="58" t="s">
        <v>56</v>
      </c>
      <c r="B53" s="67" t="s">
        <v>18</v>
      </c>
      <c r="C53" s="57" t="s">
        <v>94</v>
      </c>
      <c r="D53" s="50"/>
      <c r="E53" s="50"/>
      <c r="F53" s="50"/>
      <c r="G53" s="51">
        <f t="shared" ref="G53" si="44">H53+L53</f>
        <v>2325.6</v>
      </c>
      <c r="H53" s="51">
        <f>I53+J53</f>
        <v>2325.6</v>
      </c>
      <c r="I53" s="51">
        <v>2325.6</v>
      </c>
      <c r="J53" s="51"/>
      <c r="K53" s="51"/>
      <c r="L53" s="51"/>
      <c r="M53" s="51">
        <f t="shared" ref="M53" si="45">N53+R53</f>
        <v>2325.6</v>
      </c>
      <c r="N53" s="51">
        <f t="shared" ref="N53" si="46">O53+P53</f>
        <v>2325.6</v>
      </c>
      <c r="O53" s="51">
        <v>2325.6</v>
      </c>
      <c r="P53" s="51">
        <v>0</v>
      </c>
      <c r="Q53" s="51"/>
      <c r="R53" s="51">
        <v>0</v>
      </c>
      <c r="S53" s="55">
        <f t="shared" si="2"/>
        <v>1</v>
      </c>
      <c r="T53" s="55">
        <f t="shared" si="3"/>
        <v>1</v>
      </c>
    </row>
    <row r="54" spans="1:22" ht="25.5">
      <c r="A54" s="4" t="s">
        <v>208</v>
      </c>
      <c r="B54" s="21" t="s">
        <v>177</v>
      </c>
      <c r="C54" s="6" t="s">
        <v>174</v>
      </c>
      <c r="D54" s="4" t="s">
        <v>96</v>
      </c>
      <c r="E54" s="4" t="s">
        <v>104</v>
      </c>
      <c r="F54" s="4" t="s">
        <v>99</v>
      </c>
      <c r="G54" s="7">
        <f>G55</f>
        <v>120.7</v>
      </c>
      <c r="H54" s="7">
        <f>H55</f>
        <v>120.7</v>
      </c>
      <c r="I54" s="7">
        <f t="shared" ref="I54:R54" si="47">I55</f>
        <v>120.7</v>
      </c>
      <c r="J54" s="7">
        <f t="shared" si="47"/>
        <v>0</v>
      </c>
      <c r="K54" s="7">
        <f t="shared" si="47"/>
        <v>0</v>
      </c>
      <c r="L54" s="7">
        <f t="shared" si="47"/>
        <v>0</v>
      </c>
      <c r="M54" s="7">
        <f t="shared" si="47"/>
        <v>120.7</v>
      </c>
      <c r="N54" s="7">
        <f t="shared" si="47"/>
        <v>120.7</v>
      </c>
      <c r="O54" s="7">
        <f t="shared" si="47"/>
        <v>120.7</v>
      </c>
      <c r="P54" s="7">
        <f t="shared" si="47"/>
        <v>0</v>
      </c>
      <c r="Q54" s="7">
        <f t="shared" si="47"/>
        <v>0</v>
      </c>
      <c r="R54" s="7">
        <f t="shared" si="47"/>
        <v>0</v>
      </c>
      <c r="S54" s="41">
        <f t="shared" si="2"/>
        <v>1</v>
      </c>
      <c r="T54" s="41">
        <f t="shared" si="3"/>
        <v>1</v>
      </c>
    </row>
    <row r="55" spans="1:22" ht="48.75" hidden="1" customHeight="1">
      <c r="A55" s="58" t="s">
        <v>57</v>
      </c>
      <c r="B55" s="67" t="s">
        <v>19</v>
      </c>
      <c r="C55" s="57" t="s">
        <v>94</v>
      </c>
      <c r="D55" s="50"/>
      <c r="E55" s="50"/>
      <c r="F55" s="50"/>
      <c r="G55" s="51">
        <f t="shared" ref="G55" si="48">H55+L55</f>
        <v>120.7</v>
      </c>
      <c r="H55" s="51">
        <f t="shared" ref="H55" si="49">I55+J55</f>
        <v>120.7</v>
      </c>
      <c r="I55" s="51">
        <v>120.7</v>
      </c>
      <c r="J55" s="51"/>
      <c r="K55" s="51"/>
      <c r="L55" s="51"/>
      <c r="M55" s="51">
        <f t="shared" ref="M55" si="50">N55+R55</f>
        <v>120.7</v>
      </c>
      <c r="N55" s="51">
        <f t="shared" ref="N55" si="51">O55+P55</f>
        <v>120.7</v>
      </c>
      <c r="O55" s="51">
        <v>120.7</v>
      </c>
      <c r="P55" s="51"/>
      <c r="Q55" s="51"/>
      <c r="R55" s="51"/>
      <c r="S55" s="55">
        <f t="shared" si="2"/>
        <v>1</v>
      </c>
      <c r="T55" s="55">
        <f t="shared" si="3"/>
        <v>1</v>
      </c>
    </row>
    <row r="56" spans="1:22" ht="25.5">
      <c r="A56" s="4" t="s">
        <v>209</v>
      </c>
      <c r="B56" s="47" t="s">
        <v>228</v>
      </c>
      <c r="C56" s="6" t="s">
        <v>174</v>
      </c>
      <c r="D56" s="4" t="s">
        <v>96</v>
      </c>
      <c r="E56" s="4" t="s">
        <v>104</v>
      </c>
      <c r="F56" s="4" t="s">
        <v>106</v>
      </c>
      <c r="G56" s="7">
        <f>H56+L56</f>
        <v>1244.5999999999999</v>
      </c>
      <c r="H56" s="7">
        <f>I56+J56</f>
        <v>1244.5999999999999</v>
      </c>
      <c r="I56" s="7">
        <f>U56-J56</f>
        <v>536.10000092459995</v>
      </c>
      <c r="J56" s="7">
        <f>U56*V56</f>
        <v>708.49999907539996</v>
      </c>
      <c r="K56" s="7">
        <v>0</v>
      </c>
      <c r="L56" s="7">
        <v>0</v>
      </c>
      <c r="M56" s="7">
        <f t="shared" ref="M56" si="52">N56+R56</f>
        <v>1244.5999999999999</v>
      </c>
      <c r="N56" s="7">
        <f>O56+P56</f>
        <v>1244.5999999999999</v>
      </c>
      <c r="O56" s="7">
        <v>536.1</v>
      </c>
      <c r="P56" s="7">
        <v>708.5</v>
      </c>
      <c r="Q56" s="7">
        <v>0</v>
      </c>
      <c r="R56" s="7">
        <v>0</v>
      </c>
      <c r="S56" s="41">
        <f t="shared" si="2"/>
        <v>1</v>
      </c>
      <c r="T56" s="41">
        <f t="shared" si="3"/>
        <v>1</v>
      </c>
      <c r="U56" s="10">
        <v>1244.5999999999999</v>
      </c>
      <c r="V56" s="78">
        <v>0.56925919899999999</v>
      </c>
    </row>
    <row r="57" spans="1:22" ht="51">
      <c r="A57" s="4" t="s">
        <v>210</v>
      </c>
      <c r="B57" s="21" t="s">
        <v>176</v>
      </c>
      <c r="C57" s="4" t="s">
        <v>175</v>
      </c>
      <c r="D57" s="4" t="s">
        <v>96</v>
      </c>
      <c r="E57" s="4" t="s">
        <v>104</v>
      </c>
      <c r="F57" s="4" t="s">
        <v>107</v>
      </c>
      <c r="G57" s="7">
        <f>G58+G61+G62</f>
        <v>301542.40000000002</v>
      </c>
      <c r="H57" s="7">
        <f t="shared" ref="H57:R57" si="53">H58+H61+H62</f>
        <v>301542.40000000002</v>
      </c>
      <c r="I57" s="7">
        <f t="shared" si="53"/>
        <v>301542.40000000002</v>
      </c>
      <c r="J57" s="7">
        <f t="shared" si="53"/>
        <v>0</v>
      </c>
      <c r="K57" s="7">
        <f t="shared" si="53"/>
        <v>0</v>
      </c>
      <c r="L57" s="7">
        <f t="shared" si="53"/>
        <v>0</v>
      </c>
      <c r="M57" s="7">
        <f>M58+M61+M62</f>
        <v>297598.30000000005</v>
      </c>
      <c r="N57" s="7">
        <f t="shared" si="53"/>
        <v>297598.30000000005</v>
      </c>
      <c r="O57" s="7">
        <f t="shared" si="53"/>
        <v>297598.30000000005</v>
      </c>
      <c r="P57" s="7">
        <f t="shared" si="53"/>
        <v>0</v>
      </c>
      <c r="Q57" s="7">
        <f t="shared" si="53"/>
        <v>0</v>
      </c>
      <c r="R57" s="7">
        <f t="shared" si="53"/>
        <v>0</v>
      </c>
      <c r="S57" s="41">
        <f t="shared" si="2"/>
        <v>0.98692024736819772</v>
      </c>
      <c r="T57" s="41">
        <f t="shared" si="3"/>
        <v>0.98692024736819772</v>
      </c>
    </row>
    <row r="58" spans="1:22" s="56" customFormat="1" ht="33" hidden="1" customHeight="1">
      <c r="A58" s="114" t="s">
        <v>59</v>
      </c>
      <c r="B58" s="117" t="s">
        <v>173</v>
      </c>
      <c r="C58" s="53" t="s">
        <v>30</v>
      </c>
      <c r="D58" s="53"/>
      <c r="E58" s="53"/>
      <c r="F58" s="53"/>
      <c r="G58" s="52">
        <f t="shared" ref="G58:O58" si="54">SUM(G59:G60)</f>
        <v>236107.80000000002</v>
      </c>
      <c r="H58" s="52">
        <f t="shared" si="54"/>
        <v>236107.80000000002</v>
      </c>
      <c r="I58" s="52">
        <f>SUM(I59:I60)</f>
        <v>236107.80000000002</v>
      </c>
      <c r="J58" s="52">
        <f>SUM(J59:J60)</f>
        <v>0</v>
      </c>
      <c r="K58" s="52">
        <f t="shared" ref="K58:L58" si="55">SUM(K59:K60)</f>
        <v>0</v>
      </c>
      <c r="L58" s="52">
        <f t="shared" si="55"/>
        <v>0</v>
      </c>
      <c r="M58" s="52">
        <f t="shared" si="54"/>
        <v>236107.80000000002</v>
      </c>
      <c r="N58" s="52">
        <f t="shared" si="54"/>
        <v>236107.80000000002</v>
      </c>
      <c r="O58" s="52">
        <f t="shared" si="54"/>
        <v>236107.80000000002</v>
      </c>
      <c r="P58" s="52">
        <f>SUM(P59:P60)</f>
        <v>0</v>
      </c>
      <c r="Q58" s="52">
        <f t="shared" ref="Q58" si="56">SUM(Q59:Q60)</f>
        <v>0</v>
      </c>
      <c r="R58" s="52">
        <f t="shared" ref="R58" si="57">SUM(R59:R60)</f>
        <v>0</v>
      </c>
      <c r="S58" s="55">
        <f t="shared" si="2"/>
        <v>1</v>
      </c>
      <c r="T58" s="55">
        <f t="shared" si="3"/>
        <v>1</v>
      </c>
    </row>
    <row r="59" spans="1:22" s="56" customFormat="1" ht="25.5" hidden="1">
      <c r="A59" s="115"/>
      <c r="B59" s="118"/>
      <c r="C59" s="57" t="s">
        <v>94</v>
      </c>
      <c r="D59" s="59"/>
      <c r="E59" s="59"/>
      <c r="F59" s="59"/>
      <c r="G59" s="51">
        <f t="shared" ref="G59:G62" si="58">H59+L59</f>
        <v>158982.70000000001</v>
      </c>
      <c r="H59" s="51">
        <f t="shared" ref="H59:H62" si="59">I59+J59</f>
        <v>158982.70000000001</v>
      </c>
      <c r="I59" s="51">
        <v>158982.70000000001</v>
      </c>
      <c r="J59" s="51"/>
      <c r="K59" s="51"/>
      <c r="L59" s="51"/>
      <c r="M59" s="51">
        <f t="shared" ref="M59:M62" si="60">N59+R59</f>
        <v>158982.70000000001</v>
      </c>
      <c r="N59" s="51">
        <f t="shared" ref="N59:N62" si="61">O59+P59</f>
        <v>158982.70000000001</v>
      </c>
      <c r="O59" s="51">
        <v>158982.70000000001</v>
      </c>
      <c r="P59" s="51"/>
      <c r="Q59" s="51"/>
      <c r="R59" s="51"/>
      <c r="S59" s="55">
        <f t="shared" si="2"/>
        <v>1</v>
      </c>
      <c r="T59" s="55">
        <f t="shared" si="3"/>
        <v>1</v>
      </c>
    </row>
    <row r="60" spans="1:22" s="56" customFormat="1" ht="25.5" hidden="1">
      <c r="A60" s="116"/>
      <c r="B60" s="119"/>
      <c r="C60" s="59" t="s">
        <v>1</v>
      </c>
      <c r="D60" s="59"/>
      <c r="E60" s="59"/>
      <c r="F60" s="59"/>
      <c r="G60" s="51">
        <f t="shared" si="58"/>
        <v>77125.100000000006</v>
      </c>
      <c r="H60" s="51">
        <f t="shared" si="59"/>
        <v>77125.100000000006</v>
      </c>
      <c r="I60" s="51">
        <v>77125.100000000006</v>
      </c>
      <c r="J60" s="51"/>
      <c r="K60" s="51"/>
      <c r="L60" s="51"/>
      <c r="M60" s="51">
        <f t="shared" si="60"/>
        <v>77125.100000000006</v>
      </c>
      <c r="N60" s="51">
        <f t="shared" si="61"/>
        <v>77125.100000000006</v>
      </c>
      <c r="O60" s="51">
        <v>77125.100000000006</v>
      </c>
      <c r="P60" s="51"/>
      <c r="Q60" s="51"/>
      <c r="R60" s="51"/>
      <c r="S60" s="55">
        <f t="shared" si="2"/>
        <v>1</v>
      </c>
      <c r="T60" s="55">
        <f t="shared" si="3"/>
        <v>1</v>
      </c>
    </row>
    <row r="61" spans="1:22" s="56" customFormat="1" ht="62.25" hidden="1" customHeight="1">
      <c r="A61" s="58" t="s">
        <v>60</v>
      </c>
      <c r="B61" s="77" t="s">
        <v>172</v>
      </c>
      <c r="C61" s="58" t="s">
        <v>21</v>
      </c>
      <c r="D61" s="58"/>
      <c r="E61" s="58"/>
      <c r="F61" s="58"/>
      <c r="G61" s="51">
        <f t="shared" si="58"/>
        <v>15270.5</v>
      </c>
      <c r="H61" s="51">
        <f t="shared" si="59"/>
        <v>15270.5</v>
      </c>
      <c r="I61" s="51">
        <v>15270.5</v>
      </c>
      <c r="J61" s="51"/>
      <c r="K61" s="51"/>
      <c r="L61" s="51"/>
      <c r="M61" s="51">
        <f t="shared" si="60"/>
        <v>15270.2</v>
      </c>
      <c r="N61" s="51">
        <f t="shared" si="61"/>
        <v>15270.2</v>
      </c>
      <c r="O61" s="51">
        <v>15270.2</v>
      </c>
      <c r="P61" s="51"/>
      <c r="Q61" s="51"/>
      <c r="R61" s="51"/>
      <c r="S61" s="55">
        <f t="shared" si="2"/>
        <v>0.99998035427785603</v>
      </c>
      <c r="T61" s="55">
        <f t="shared" si="3"/>
        <v>0.99998035427785603</v>
      </c>
    </row>
    <row r="62" spans="1:22" s="56" customFormat="1" ht="27.75" hidden="1" customHeight="1">
      <c r="A62" s="58" t="s">
        <v>61</v>
      </c>
      <c r="B62" s="77" t="s">
        <v>171</v>
      </c>
      <c r="C62" s="58" t="s">
        <v>21</v>
      </c>
      <c r="D62" s="58"/>
      <c r="E62" s="58"/>
      <c r="F62" s="58"/>
      <c r="G62" s="51">
        <f t="shared" si="58"/>
        <v>50164.1</v>
      </c>
      <c r="H62" s="51">
        <f t="shared" si="59"/>
        <v>50164.1</v>
      </c>
      <c r="I62" s="51">
        <v>50164.1</v>
      </c>
      <c r="J62" s="51"/>
      <c r="K62" s="51"/>
      <c r="L62" s="51"/>
      <c r="M62" s="51">
        <f t="shared" si="60"/>
        <v>46220.3</v>
      </c>
      <c r="N62" s="51">
        <f t="shared" si="61"/>
        <v>46220.3</v>
      </c>
      <c r="O62" s="51">
        <v>46220.3</v>
      </c>
      <c r="P62" s="51"/>
      <c r="Q62" s="51"/>
      <c r="R62" s="51"/>
      <c r="S62" s="55">
        <f t="shared" si="2"/>
        <v>0.92138202419658688</v>
      </c>
      <c r="T62" s="55">
        <f t="shared" si="3"/>
        <v>0.92138202419658688</v>
      </c>
    </row>
    <row r="63" spans="1:22" ht="25.5">
      <c r="A63" s="4" t="s">
        <v>211</v>
      </c>
      <c r="B63" s="18" t="s">
        <v>165</v>
      </c>
      <c r="C63" s="28" t="s">
        <v>168</v>
      </c>
      <c r="D63" s="6">
        <v>18</v>
      </c>
      <c r="E63" s="6">
        <v>2</v>
      </c>
      <c r="F63" s="6">
        <v>10</v>
      </c>
      <c r="G63" s="7">
        <f>SUM(G64:G67)</f>
        <v>9022.5</v>
      </c>
      <c r="H63" s="7">
        <f t="shared" ref="H63:R63" si="62">SUM(H64:H67)</f>
        <v>9022.5</v>
      </c>
      <c r="I63" s="7">
        <f>SUM(I64:I67)</f>
        <v>9022.5</v>
      </c>
      <c r="J63" s="7">
        <f t="shared" si="62"/>
        <v>0</v>
      </c>
      <c r="K63" s="7">
        <f t="shared" si="62"/>
        <v>0</v>
      </c>
      <c r="L63" s="7">
        <f t="shared" si="62"/>
        <v>0</v>
      </c>
      <c r="M63" s="7">
        <f t="shared" si="62"/>
        <v>8987.9000000000015</v>
      </c>
      <c r="N63" s="7">
        <f t="shared" si="62"/>
        <v>8987.9000000000015</v>
      </c>
      <c r="O63" s="7">
        <f t="shared" si="62"/>
        <v>8987.9000000000015</v>
      </c>
      <c r="P63" s="7">
        <f t="shared" si="62"/>
        <v>0</v>
      </c>
      <c r="Q63" s="7">
        <f t="shared" si="62"/>
        <v>0</v>
      </c>
      <c r="R63" s="7">
        <f t="shared" si="62"/>
        <v>0</v>
      </c>
      <c r="S63" s="41">
        <f t="shared" si="2"/>
        <v>0.99616514269880874</v>
      </c>
      <c r="T63" s="41">
        <f t="shared" si="3"/>
        <v>0.99616514269880874</v>
      </c>
    </row>
    <row r="64" spans="1:22" s="56" customFormat="1" ht="36" hidden="1" customHeight="1">
      <c r="A64" s="58"/>
      <c r="B64" s="74" t="s">
        <v>170</v>
      </c>
      <c r="C64" s="57" t="s">
        <v>94</v>
      </c>
      <c r="D64" s="57"/>
      <c r="E64" s="57"/>
      <c r="F64" s="57"/>
      <c r="G64" s="51">
        <f>H64+L64</f>
        <v>8170.4</v>
      </c>
      <c r="H64" s="51">
        <f t="shared" ref="H64" si="63">I64+J64</f>
        <v>8170.4</v>
      </c>
      <c r="I64" s="51">
        <v>8170.4</v>
      </c>
      <c r="J64" s="51"/>
      <c r="K64" s="51"/>
      <c r="L64" s="51"/>
      <c r="M64" s="51">
        <f t="shared" ref="M64" si="64">N64+R64</f>
        <v>8170.4</v>
      </c>
      <c r="N64" s="51">
        <f t="shared" ref="N64" si="65">O64+P64</f>
        <v>8170.4</v>
      </c>
      <c r="O64" s="51">
        <v>8170.4</v>
      </c>
      <c r="P64" s="75"/>
      <c r="Q64" s="75"/>
      <c r="R64" s="75"/>
      <c r="S64" s="55">
        <f t="shared" si="2"/>
        <v>1</v>
      </c>
      <c r="T64" s="55">
        <f t="shared" si="3"/>
        <v>1</v>
      </c>
    </row>
    <row r="65" spans="1:20" s="56" customFormat="1" ht="25.5" hidden="1">
      <c r="A65" s="58"/>
      <c r="B65" s="61" t="s">
        <v>169</v>
      </c>
      <c r="C65" s="50" t="s">
        <v>24</v>
      </c>
      <c r="D65" s="50"/>
      <c r="E65" s="50"/>
      <c r="F65" s="50"/>
      <c r="G65" s="51">
        <f>H65+L65</f>
        <v>468.3</v>
      </c>
      <c r="H65" s="51">
        <f t="shared" ref="H65" si="66">I65+J65</f>
        <v>468.3</v>
      </c>
      <c r="I65" s="51">
        <v>468.3</v>
      </c>
      <c r="J65" s="51"/>
      <c r="K65" s="51"/>
      <c r="L65" s="51"/>
      <c r="M65" s="51">
        <f t="shared" ref="M65" si="67">N65+R65</f>
        <v>452.6</v>
      </c>
      <c r="N65" s="51">
        <f t="shared" ref="N65" si="68">O65+P65</f>
        <v>452.6</v>
      </c>
      <c r="O65" s="51">
        <v>452.6</v>
      </c>
      <c r="P65" s="75"/>
      <c r="Q65" s="75"/>
      <c r="R65" s="75"/>
      <c r="S65" s="55">
        <f t="shared" si="2"/>
        <v>0.96647448216954945</v>
      </c>
      <c r="T65" s="55">
        <f t="shared" si="3"/>
        <v>0.96647448216954945</v>
      </c>
    </row>
    <row r="66" spans="1:20" s="56" customFormat="1" ht="51" hidden="1">
      <c r="A66" s="58"/>
      <c r="B66" s="61" t="s">
        <v>167</v>
      </c>
      <c r="C66" s="50" t="s">
        <v>24</v>
      </c>
      <c r="D66" s="50"/>
      <c r="E66" s="50"/>
      <c r="F66" s="50"/>
      <c r="G66" s="51">
        <f>H66+L66</f>
        <v>334.1</v>
      </c>
      <c r="H66" s="51">
        <f t="shared" ref="H66" si="69">I66+J66</f>
        <v>334.1</v>
      </c>
      <c r="I66" s="51">
        <v>334.1</v>
      </c>
      <c r="J66" s="51"/>
      <c r="K66" s="51"/>
      <c r="L66" s="51"/>
      <c r="M66" s="51">
        <f t="shared" ref="M66" si="70">N66+R66</f>
        <v>315.2</v>
      </c>
      <c r="N66" s="51">
        <f t="shared" ref="N66" si="71">O66+P66</f>
        <v>315.2</v>
      </c>
      <c r="O66" s="51">
        <v>315.2</v>
      </c>
      <c r="P66" s="51"/>
      <c r="Q66" s="51"/>
      <c r="R66" s="51"/>
      <c r="S66" s="55">
        <f t="shared" si="2"/>
        <v>0.94343011074528571</v>
      </c>
      <c r="T66" s="55">
        <f t="shared" si="3"/>
        <v>0.94343011074528571</v>
      </c>
    </row>
    <row r="67" spans="1:20" s="56" customFormat="1" ht="25.5" hidden="1">
      <c r="A67" s="58"/>
      <c r="B67" s="67" t="s">
        <v>166</v>
      </c>
      <c r="C67" s="57" t="s">
        <v>94</v>
      </c>
      <c r="D67" s="76"/>
      <c r="E67" s="76"/>
      <c r="F67" s="76"/>
      <c r="G67" s="51">
        <f t="shared" ref="G67" si="72">H67+L67</f>
        <v>49.7</v>
      </c>
      <c r="H67" s="51">
        <f t="shared" ref="H67" si="73">I67+J67</f>
        <v>49.7</v>
      </c>
      <c r="I67" s="51">
        <v>49.7</v>
      </c>
      <c r="J67" s="75"/>
      <c r="K67" s="75"/>
      <c r="L67" s="51"/>
      <c r="M67" s="51">
        <f t="shared" ref="M67" si="74">N67+R67</f>
        <v>49.7</v>
      </c>
      <c r="N67" s="51">
        <f t="shared" ref="N67" si="75">O67+P67</f>
        <v>49.7</v>
      </c>
      <c r="O67" s="75">
        <v>49.7</v>
      </c>
      <c r="P67" s="75"/>
      <c r="Q67" s="75"/>
      <c r="R67" s="75"/>
      <c r="S67" s="55">
        <f t="shared" si="2"/>
        <v>1</v>
      </c>
      <c r="T67" s="55">
        <f t="shared" si="3"/>
        <v>1</v>
      </c>
    </row>
    <row r="68" spans="1:20" ht="45.75" hidden="1" customHeight="1">
      <c r="A68" s="31"/>
      <c r="B68" s="40" t="s">
        <v>108</v>
      </c>
      <c r="C68" s="33" t="s">
        <v>109</v>
      </c>
      <c r="D68" s="31" t="s">
        <v>96</v>
      </c>
      <c r="E68" s="31" t="s">
        <v>104</v>
      </c>
      <c r="F68" s="31" t="s">
        <v>98</v>
      </c>
      <c r="G68" s="34">
        <f t="shared" ref="G68" si="76">H68+L68</f>
        <v>0</v>
      </c>
      <c r="H68" s="34">
        <f t="shared" ref="H68" si="77">I68+J68</f>
        <v>0</v>
      </c>
      <c r="I68" s="34">
        <v>0</v>
      </c>
      <c r="J68" s="34"/>
      <c r="K68" s="34"/>
      <c r="L68" s="34"/>
      <c r="M68" s="34">
        <f t="shared" ref="M68" si="78">N68+R68</f>
        <v>0</v>
      </c>
      <c r="N68" s="34">
        <f t="shared" ref="N68" si="79">O68+P68</f>
        <v>0</v>
      </c>
      <c r="O68" s="34">
        <v>0</v>
      </c>
      <c r="P68" s="34"/>
      <c r="Q68" s="34"/>
      <c r="R68" s="34"/>
      <c r="S68" s="41" t="e">
        <f t="shared" si="2"/>
        <v>#DIV/0!</v>
      </c>
      <c r="T68" s="41" t="e">
        <f t="shared" si="3"/>
        <v>#DIV/0!</v>
      </c>
    </row>
    <row r="69" spans="1:20" ht="45.75" customHeight="1">
      <c r="A69" s="4" t="s">
        <v>212</v>
      </c>
      <c r="B69" s="93" t="s">
        <v>163</v>
      </c>
      <c r="C69" s="6" t="s">
        <v>174</v>
      </c>
      <c r="D69" s="4" t="s">
        <v>96</v>
      </c>
      <c r="E69" s="4" t="s">
        <v>104</v>
      </c>
      <c r="F69" s="4" t="s">
        <v>162</v>
      </c>
      <c r="G69" s="7">
        <f>G70</f>
        <v>0</v>
      </c>
      <c r="H69" s="7">
        <f t="shared" ref="H69:I71" si="80">H70</f>
        <v>0</v>
      </c>
      <c r="I69" s="7">
        <f t="shared" si="80"/>
        <v>0</v>
      </c>
      <c r="J69" s="7">
        <f>J70</f>
        <v>0</v>
      </c>
      <c r="K69" s="7">
        <f t="shared" ref="K69" si="81">K70</f>
        <v>0</v>
      </c>
      <c r="L69" s="7">
        <f>L70</f>
        <v>0</v>
      </c>
      <c r="M69" s="7">
        <f t="shared" ref="M69" si="82">M70</f>
        <v>0</v>
      </c>
      <c r="N69" s="7">
        <f t="shared" ref="N69" si="83">N70</f>
        <v>0</v>
      </c>
      <c r="O69" s="7">
        <f t="shared" ref="O69" si="84">O70</f>
        <v>0</v>
      </c>
      <c r="P69" s="7">
        <f t="shared" ref="P69" si="85">P70</f>
        <v>0</v>
      </c>
      <c r="Q69" s="7">
        <f t="shared" ref="Q69" si="86">Q70</f>
        <v>0</v>
      </c>
      <c r="R69" s="7">
        <f t="shared" ref="R69" si="87">R70</f>
        <v>0</v>
      </c>
      <c r="S69" s="41" t="e">
        <f t="shared" si="2"/>
        <v>#DIV/0!</v>
      </c>
      <c r="T69" s="41" t="e">
        <f t="shared" si="3"/>
        <v>#DIV/0!</v>
      </c>
    </row>
    <row r="70" spans="1:20" s="56" customFormat="1" ht="45.75" hidden="1" customHeight="1">
      <c r="A70" s="58"/>
      <c r="B70" s="66" t="s">
        <v>164</v>
      </c>
      <c r="C70" s="50"/>
      <c r="D70" s="58"/>
      <c r="E70" s="58"/>
      <c r="F70" s="58"/>
      <c r="G70" s="51">
        <f>H70+L70</f>
        <v>0</v>
      </c>
      <c r="H70" s="51">
        <f>I70+J70</f>
        <v>0</v>
      </c>
      <c r="I70" s="51">
        <v>0</v>
      </c>
      <c r="J70" s="51">
        <v>0</v>
      </c>
      <c r="K70" s="51">
        <v>0</v>
      </c>
      <c r="L70" s="51">
        <v>0</v>
      </c>
      <c r="M70" s="51">
        <f t="shared" ref="M70" si="88">N70+R70</f>
        <v>0</v>
      </c>
      <c r="N70" s="51">
        <f t="shared" ref="N70" si="89">O70+P70</f>
        <v>0</v>
      </c>
      <c r="O70" s="51">
        <v>0</v>
      </c>
      <c r="P70" s="51">
        <v>0</v>
      </c>
      <c r="Q70" s="51">
        <v>0</v>
      </c>
      <c r="R70" s="51">
        <v>0</v>
      </c>
      <c r="S70" s="55" t="e">
        <f t="shared" si="2"/>
        <v>#DIV/0!</v>
      </c>
      <c r="T70" s="55" t="e">
        <f t="shared" si="3"/>
        <v>#DIV/0!</v>
      </c>
    </row>
    <row r="71" spans="1:20" ht="25.5">
      <c r="A71" s="4" t="s">
        <v>213</v>
      </c>
      <c r="B71" s="93" t="s">
        <v>159</v>
      </c>
      <c r="C71" s="6" t="s">
        <v>174</v>
      </c>
      <c r="D71" s="4" t="s">
        <v>96</v>
      </c>
      <c r="E71" s="4" t="s">
        <v>104</v>
      </c>
      <c r="F71" s="4" t="s">
        <v>161</v>
      </c>
      <c r="G71" s="7">
        <f>G72</f>
        <v>0</v>
      </c>
      <c r="H71" s="7">
        <f t="shared" si="80"/>
        <v>0</v>
      </c>
      <c r="I71" s="7">
        <f t="shared" si="80"/>
        <v>0</v>
      </c>
      <c r="J71" s="7">
        <f>J72</f>
        <v>0</v>
      </c>
      <c r="K71" s="7">
        <f t="shared" ref="K71" si="90">K72</f>
        <v>0</v>
      </c>
      <c r="L71" s="7">
        <f>L72</f>
        <v>0</v>
      </c>
      <c r="M71" s="7">
        <f t="shared" ref="M71" si="91">M72</f>
        <v>0</v>
      </c>
      <c r="N71" s="7">
        <f t="shared" ref="N71" si="92">N72</f>
        <v>0</v>
      </c>
      <c r="O71" s="7">
        <f t="shared" ref="O71" si="93">O72</f>
        <v>0</v>
      </c>
      <c r="P71" s="7">
        <f t="shared" ref="P71" si="94">P72</f>
        <v>0</v>
      </c>
      <c r="Q71" s="7">
        <f t="shared" ref="Q71" si="95">Q72</f>
        <v>0</v>
      </c>
      <c r="R71" s="7">
        <f t="shared" ref="R71" si="96">R72</f>
        <v>0</v>
      </c>
      <c r="S71" s="41" t="e">
        <f t="shared" si="2"/>
        <v>#DIV/0!</v>
      </c>
      <c r="T71" s="41" t="e">
        <f t="shared" si="3"/>
        <v>#DIV/0!</v>
      </c>
    </row>
    <row r="72" spans="1:20" s="56" customFormat="1" ht="89.25" hidden="1">
      <c r="A72" s="58"/>
      <c r="B72" s="66" t="s">
        <v>160</v>
      </c>
      <c r="C72" s="50"/>
      <c r="D72" s="58"/>
      <c r="E72" s="58"/>
      <c r="F72" s="58"/>
      <c r="G72" s="51">
        <f>H72+L72</f>
        <v>0</v>
      </c>
      <c r="H72" s="51">
        <f>I72+J72</f>
        <v>0</v>
      </c>
      <c r="I72" s="51">
        <v>0</v>
      </c>
      <c r="J72" s="51">
        <v>0</v>
      </c>
      <c r="K72" s="51">
        <v>0</v>
      </c>
      <c r="L72" s="51">
        <v>0</v>
      </c>
      <c r="M72" s="51">
        <f t="shared" ref="M72" si="97">N72+R72</f>
        <v>0</v>
      </c>
      <c r="N72" s="51">
        <f t="shared" ref="N72" si="98">O72+P72</f>
        <v>0</v>
      </c>
      <c r="O72" s="51">
        <v>0</v>
      </c>
      <c r="P72" s="51">
        <v>0</v>
      </c>
      <c r="Q72" s="51">
        <v>0</v>
      </c>
      <c r="R72" s="51">
        <v>0</v>
      </c>
      <c r="S72" s="55" t="e">
        <f t="shared" si="2"/>
        <v>#DIV/0!</v>
      </c>
      <c r="T72" s="55" t="e">
        <f t="shared" si="3"/>
        <v>#DIV/0!</v>
      </c>
    </row>
    <row r="73" spans="1:20" ht="39.75" customHeight="1">
      <c r="A73" s="31" t="s">
        <v>58</v>
      </c>
      <c r="B73" s="35" t="s">
        <v>3</v>
      </c>
      <c r="C73" s="31" t="s">
        <v>222</v>
      </c>
      <c r="D73" s="31" t="s">
        <v>96</v>
      </c>
      <c r="E73" s="31" t="s">
        <v>41</v>
      </c>
      <c r="F73" s="31" t="s">
        <v>90</v>
      </c>
      <c r="G73" s="34">
        <f>G74+G76+G77+G79+G80</f>
        <v>14278.8</v>
      </c>
      <c r="H73" s="34">
        <f t="shared" ref="H73:R73" si="99">H74+H76+H77+H79+H80</f>
        <v>14278.8</v>
      </c>
      <c r="I73" s="34">
        <f t="shared" si="99"/>
        <v>14278.8</v>
      </c>
      <c r="J73" s="34">
        <f t="shared" si="99"/>
        <v>0</v>
      </c>
      <c r="K73" s="34">
        <f t="shared" si="99"/>
        <v>0</v>
      </c>
      <c r="L73" s="34">
        <f t="shared" si="99"/>
        <v>0</v>
      </c>
      <c r="M73" s="34">
        <f t="shared" si="99"/>
        <v>14088.8</v>
      </c>
      <c r="N73" s="34">
        <f t="shared" si="99"/>
        <v>14088.8</v>
      </c>
      <c r="O73" s="34">
        <f t="shared" si="99"/>
        <v>14088.8</v>
      </c>
      <c r="P73" s="34">
        <f t="shared" si="99"/>
        <v>0</v>
      </c>
      <c r="Q73" s="34">
        <f t="shared" si="99"/>
        <v>0</v>
      </c>
      <c r="R73" s="34">
        <f t="shared" si="99"/>
        <v>0</v>
      </c>
      <c r="S73" s="41">
        <f t="shared" si="2"/>
        <v>0.98669355968288652</v>
      </c>
      <c r="T73" s="41">
        <f t="shared" si="3"/>
        <v>0.98669355968288652</v>
      </c>
    </row>
    <row r="74" spans="1:20" ht="25.5">
      <c r="A74" s="4" t="s">
        <v>214</v>
      </c>
      <c r="B74" s="21" t="s">
        <v>158</v>
      </c>
      <c r="C74" s="6" t="s">
        <v>174</v>
      </c>
      <c r="D74" s="4" t="s">
        <v>96</v>
      </c>
      <c r="E74" s="4" t="s">
        <v>41</v>
      </c>
      <c r="F74" s="4" t="s">
        <v>95</v>
      </c>
      <c r="G74" s="7">
        <f>G75</f>
        <v>978.8</v>
      </c>
      <c r="H74" s="7">
        <f t="shared" ref="H74:I74" si="100">H75</f>
        <v>978.8</v>
      </c>
      <c r="I74" s="7">
        <f t="shared" si="100"/>
        <v>978.8</v>
      </c>
      <c r="J74" s="7">
        <f>J75</f>
        <v>0</v>
      </c>
      <c r="K74" s="7">
        <f t="shared" ref="K74:R74" si="101">K75</f>
        <v>0</v>
      </c>
      <c r="L74" s="7">
        <f t="shared" si="101"/>
        <v>0</v>
      </c>
      <c r="M74" s="7">
        <f t="shared" si="101"/>
        <v>978.8</v>
      </c>
      <c r="N74" s="7">
        <f t="shared" si="101"/>
        <v>978.8</v>
      </c>
      <c r="O74" s="7">
        <f t="shared" si="101"/>
        <v>978.8</v>
      </c>
      <c r="P74" s="7">
        <f t="shared" si="101"/>
        <v>0</v>
      </c>
      <c r="Q74" s="7">
        <f t="shared" si="101"/>
        <v>0</v>
      </c>
      <c r="R74" s="7">
        <f t="shared" si="101"/>
        <v>0</v>
      </c>
      <c r="S74" s="41">
        <f t="shared" si="2"/>
        <v>1</v>
      </c>
      <c r="T74" s="41">
        <f t="shared" si="3"/>
        <v>1</v>
      </c>
    </row>
    <row r="75" spans="1:20" s="56" customFormat="1" ht="35.25" hidden="1" customHeight="1">
      <c r="A75" s="58" t="s">
        <v>62</v>
      </c>
      <c r="B75" s="73" t="s">
        <v>157</v>
      </c>
      <c r="C75" s="57" t="s">
        <v>94</v>
      </c>
      <c r="D75" s="62"/>
      <c r="E75" s="62"/>
      <c r="F75" s="62"/>
      <c r="G75" s="51">
        <f>H75+L75</f>
        <v>978.8</v>
      </c>
      <c r="H75" s="51">
        <f>I75+J75</f>
        <v>978.8</v>
      </c>
      <c r="I75" s="51">
        <v>978.8</v>
      </c>
      <c r="J75" s="51"/>
      <c r="K75" s="51"/>
      <c r="L75" s="51"/>
      <c r="M75" s="51">
        <f t="shared" ref="M75:M79" si="102">N75+R75</f>
        <v>978.8</v>
      </c>
      <c r="N75" s="51">
        <f t="shared" ref="N75:N79" si="103">O75+P75</f>
        <v>978.8</v>
      </c>
      <c r="O75" s="51">
        <v>978.8</v>
      </c>
      <c r="P75" s="51"/>
      <c r="Q75" s="51"/>
      <c r="R75" s="51"/>
      <c r="S75" s="55">
        <f t="shared" si="2"/>
        <v>1</v>
      </c>
      <c r="T75" s="55">
        <f t="shared" si="3"/>
        <v>1</v>
      </c>
    </row>
    <row r="76" spans="1:20" s="56" customFormat="1" ht="49.5" hidden="1" customHeight="1">
      <c r="A76" s="58" t="s">
        <v>63</v>
      </c>
      <c r="B76" s="85" t="s">
        <v>4</v>
      </c>
      <c r="C76" s="58"/>
      <c r="D76" s="58" t="s">
        <v>96</v>
      </c>
      <c r="E76" s="58" t="s">
        <v>41</v>
      </c>
      <c r="F76" s="58" t="s">
        <v>99</v>
      </c>
      <c r="G76" s="51">
        <f t="shared" ref="G76:G78" si="104">H76+L76</f>
        <v>0</v>
      </c>
      <c r="H76" s="51">
        <f t="shared" ref="H76:H79" si="105">I76+J76</f>
        <v>0</v>
      </c>
      <c r="I76" s="51">
        <v>0</v>
      </c>
      <c r="J76" s="51"/>
      <c r="K76" s="51"/>
      <c r="L76" s="51"/>
      <c r="M76" s="51">
        <f t="shared" si="102"/>
        <v>0</v>
      </c>
      <c r="N76" s="51">
        <f t="shared" si="103"/>
        <v>0</v>
      </c>
      <c r="O76" s="51"/>
      <c r="P76" s="51"/>
      <c r="Q76" s="51"/>
      <c r="R76" s="51"/>
      <c r="S76" s="55" t="e">
        <f t="shared" si="2"/>
        <v>#DIV/0!</v>
      </c>
      <c r="T76" s="55" t="e">
        <f t="shared" si="3"/>
        <v>#DIV/0!</v>
      </c>
    </row>
    <row r="77" spans="1:20" ht="25.5">
      <c r="A77" s="4" t="s">
        <v>63</v>
      </c>
      <c r="B77" s="21" t="s">
        <v>156</v>
      </c>
      <c r="C77" s="2" t="s">
        <v>110</v>
      </c>
      <c r="D77" s="4" t="s">
        <v>96</v>
      </c>
      <c r="E77" s="4" t="s">
        <v>41</v>
      </c>
      <c r="F77" s="4" t="s">
        <v>101</v>
      </c>
      <c r="G77" s="7">
        <f t="shared" ref="G77:R77" si="106">G78</f>
        <v>13300</v>
      </c>
      <c r="H77" s="7">
        <f>H78</f>
        <v>13300</v>
      </c>
      <c r="I77" s="7">
        <f>I78</f>
        <v>13300</v>
      </c>
      <c r="J77" s="7">
        <f t="shared" si="106"/>
        <v>0</v>
      </c>
      <c r="K77" s="7">
        <f t="shared" si="106"/>
        <v>0</v>
      </c>
      <c r="L77" s="7">
        <f t="shared" si="106"/>
        <v>0</v>
      </c>
      <c r="M77" s="7">
        <f t="shared" si="106"/>
        <v>13110</v>
      </c>
      <c r="N77" s="7">
        <f t="shared" si="106"/>
        <v>13110</v>
      </c>
      <c r="O77" s="7">
        <f t="shared" si="106"/>
        <v>13110</v>
      </c>
      <c r="P77" s="7">
        <f t="shared" si="106"/>
        <v>0</v>
      </c>
      <c r="Q77" s="7">
        <f t="shared" si="106"/>
        <v>0</v>
      </c>
      <c r="R77" s="7">
        <f t="shared" si="106"/>
        <v>0</v>
      </c>
      <c r="S77" s="41">
        <f t="shared" si="2"/>
        <v>0.98571428571428577</v>
      </c>
      <c r="T77" s="41">
        <f t="shared" si="3"/>
        <v>0.98571428571428577</v>
      </c>
    </row>
    <row r="78" spans="1:20" s="56" customFormat="1" ht="51.75" hidden="1" customHeight="1">
      <c r="A78" s="58" t="s">
        <v>64</v>
      </c>
      <c r="B78" s="73" t="s">
        <v>155</v>
      </c>
      <c r="C78" s="62" t="s">
        <v>110</v>
      </c>
      <c r="D78" s="62"/>
      <c r="E78" s="62"/>
      <c r="F78" s="62"/>
      <c r="G78" s="51">
        <f t="shared" si="104"/>
        <v>13300</v>
      </c>
      <c r="H78" s="51">
        <f t="shared" si="105"/>
        <v>13300</v>
      </c>
      <c r="I78" s="51">
        <v>13300</v>
      </c>
      <c r="J78" s="51">
        <v>0</v>
      </c>
      <c r="K78" s="51"/>
      <c r="L78" s="51"/>
      <c r="M78" s="51">
        <f t="shared" si="102"/>
        <v>13110</v>
      </c>
      <c r="N78" s="51">
        <f t="shared" si="103"/>
        <v>13110</v>
      </c>
      <c r="O78" s="51">
        <v>13110</v>
      </c>
      <c r="P78" s="51"/>
      <c r="Q78" s="51"/>
      <c r="R78" s="51"/>
      <c r="S78" s="55">
        <f t="shared" ref="S78:S123" si="107">M78/G78</f>
        <v>0.98571428571428577</v>
      </c>
      <c r="T78" s="55">
        <f t="shared" ref="T78:T123" si="108">N78/H78</f>
        <v>0.98571428571428577</v>
      </c>
    </row>
    <row r="79" spans="1:20" s="91" customFormat="1" ht="51.75" hidden="1" customHeight="1">
      <c r="A79" s="86" t="s">
        <v>112</v>
      </c>
      <c r="B79" s="87" t="s">
        <v>154</v>
      </c>
      <c r="C79" s="88" t="s">
        <v>94</v>
      </c>
      <c r="D79" s="86" t="s">
        <v>96</v>
      </c>
      <c r="E79" s="86" t="s">
        <v>41</v>
      </c>
      <c r="F79" s="86" t="s">
        <v>102</v>
      </c>
      <c r="G79" s="89">
        <f>H79+L79</f>
        <v>0</v>
      </c>
      <c r="H79" s="89">
        <f t="shared" si="105"/>
        <v>0</v>
      </c>
      <c r="I79" s="89"/>
      <c r="J79" s="89"/>
      <c r="K79" s="89"/>
      <c r="L79" s="89"/>
      <c r="M79" s="89">
        <f t="shared" si="102"/>
        <v>0</v>
      </c>
      <c r="N79" s="89">
        <f t="shared" si="103"/>
        <v>0</v>
      </c>
      <c r="O79" s="89"/>
      <c r="P79" s="89"/>
      <c r="Q79" s="89"/>
      <c r="R79" s="89"/>
      <c r="S79" s="90" t="e">
        <f t="shared" si="107"/>
        <v>#DIV/0!</v>
      </c>
      <c r="T79" s="90" t="e">
        <f t="shared" si="108"/>
        <v>#DIV/0!</v>
      </c>
    </row>
    <row r="80" spans="1:20" ht="51">
      <c r="A80" s="4" t="s">
        <v>215</v>
      </c>
      <c r="B80" s="46" t="s">
        <v>151</v>
      </c>
      <c r="C80" s="6" t="s">
        <v>174</v>
      </c>
      <c r="D80" s="4" t="s">
        <v>96</v>
      </c>
      <c r="E80" s="4" t="s">
        <v>41</v>
      </c>
      <c r="F80" s="4" t="s">
        <v>153</v>
      </c>
      <c r="G80" s="7">
        <f>G81</f>
        <v>0</v>
      </c>
      <c r="H80" s="7">
        <f t="shared" ref="H80:R80" si="109">H81</f>
        <v>0</v>
      </c>
      <c r="I80" s="7">
        <f t="shared" si="109"/>
        <v>0</v>
      </c>
      <c r="J80" s="7">
        <f t="shared" si="109"/>
        <v>0</v>
      </c>
      <c r="K80" s="7">
        <f t="shared" si="109"/>
        <v>0</v>
      </c>
      <c r="L80" s="7">
        <f t="shared" si="109"/>
        <v>0</v>
      </c>
      <c r="M80" s="7">
        <f t="shared" si="109"/>
        <v>0</v>
      </c>
      <c r="N80" s="7">
        <f t="shared" si="109"/>
        <v>0</v>
      </c>
      <c r="O80" s="7">
        <f t="shared" si="109"/>
        <v>0</v>
      </c>
      <c r="P80" s="7">
        <f t="shared" si="109"/>
        <v>0</v>
      </c>
      <c r="Q80" s="7">
        <f t="shared" si="109"/>
        <v>0</v>
      </c>
      <c r="R80" s="7">
        <f t="shared" si="109"/>
        <v>0</v>
      </c>
      <c r="S80" s="41" t="e">
        <f t="shared" si="107"/>
        <v>#DIV/0!</v>
      </c>
      <c r="T80" s="41" t="e">
        <f t="shared" si="108"/>
        <v>#DIV/0!</v>
      </c>
    </row>
    <row r="81" spans="1:20" s="56" customFormat="1" ht="51" hidden="1">
      <c r="A81" s="58"/>
      <c r="B81" s="66" t="s">
        <v>152</v>
      </c>
      <c r="C81" s="57"/>
      <c r="D81" s="58"/>
      <c r="E81" s="58"/>
      <c r="F81" s="58"/>
      <c r="G81" s="51">
        <f t="shared" ref="G81" si="110">H81+L81</f>
        <v>0</v>
      </c>
      <c r="H81" s="51">
        <f t="shared" ref="H81" si="111">I81+J81</f>
        <v>0</v>
      </c>
      <c r="I81" s="51">
        <v>0</v>
      </c>
      <c r="J81" s="51"/>
      <c r="K81" s="51"/>
      <c r="L81" s="51"/>
      <c r="M81" s="51">
        <f t="shared" ref="M81" si="112">N81+R81</f>
        <v>0</v>
      </c>
      <c r="N81" s="51">
        <f t="shared" ref="N81" si="113">O81+P81</f>
        <v>0</v>
      </c>
      <c r="O81" s="51">
        <v>0</v>
      </c>
      <c r="P81" s="51"/>
      <c r="Q81" s="51"/>
      <c r="R81" s="51"/>
      <c r="S81" s="55" t="e">
        <f t="shared" si="107"/>
        <v>#DIV/0!</v>
      </c>
      <c r="T81" s="55" t="e">
        <f t="shared" si="108"/>
        <v>#DIV/0!</v>
      </c>
    </row>
    <row r="82" spans="1:20" ht="31.5" customHeight="1">
      <c r="A82" s="31" t="s">
        <v>65</v>
      </c>
      <c r="B82" s="35" t="s">
        <v>2</v>
      </c>
      <c r="C82" s="34" t="s">
        <v>222</v>
      </c>
      <c r="D82" s="34" t="s">
        <v>96</v>
      </c>
      <c r="E82" s="37">
        <v>5</v>
      </c>
      <c r="F82" s="34">
        <v>0</v>
      </c>
      <c r="G82" s="34">
        <f>G83+G84+G90</f>
        <v>19092.300000000003</v>
      </c>
      <c r="H82" s="34">
        <f>H83+H84+H90</f>
        <v>19092.300000000003</v>
      </c>
      <c r="I82" s="34">
        <f>I83+I84+I90</f>
        <v>18192.3</v>
      </c>
      <c r="J82" s="34">
        <f>J83+J84+J90</f>
        <v>900</v>
      </c>
      <c r="K82" s="34">
        <f t="shared" ref="K82:R82" si="114">K83+K84+K90</f>
        <v>0</v>
      </c>
      <c r="L82" s="34">
        <f t="shared" si="114"/>
        <v>0</v>
      </c>
      <c r="M82" s="34">
        <f t="shared" si="114"/>
        <v>18806.7</v>
      </c>
      <c r="N82" s="34">
        <f t="shared" si="114"/>
        <v>18806.7</v>
      </c>
      <c r="O82" s="34">
        <f t="shared" si="114"/>
        <v>17906.7</v>
      </c>
      <c r="P82" s="34">
        <f t="shared" si="114"/>
        <v>900</v>
      </c>
      <c r="Q82" s="34">
        <f t="shared" si="114"/>
        <v>0</v>
      </c>
      <c r="R82" s="34">
        <f t="shared" si="114"/>
        <v>0</v>
      </c>
      <c r="S82" s="41">
        <f t="shared" si="107"/>
        <v>0.98504108986345273</v>
      </c>
      <c r="T82" s="41">
        <f t="shared" si="108"/>
        <v>0.98504108986345273</v>
      </c>
    </row>
    <row r="83" spans="1:20" ht="38.25">
      <c r="A83" s="4" t="s">
        <v>216</v>
      </c>
      <c r="B83" s="18" t="s">
        <v>150</v>
      </c>
      <c r="C83" s="28" t="s">
        <v>11</v>
      </c>
      <c r="D83" s="4" t="s">
        <v>96</v>
      </c>
      <c r="E83" s="4" t="s">
        <v>58</v>
      </c>
      <c r="F83" s="4" t="s">
        <v>97</v>
      </c>
      <c r="G83" s="7">
        <f t="shared" ref="G83" si="115">H83+L83</f>
        <v>0</v>
      </c>
      <c r="H83" s="7">
        <f t="shared" ref="H83" si="116">I83+J83</f>
        <v>0</v>
      </c>
      <c r="I83" s="7">
        <v>0</v>
      </c>
      <c r="J83" s="7">
        <v>0</v>
      </c>
      <c r="K83" s="7">
        <v>0</v>
      </c>
      <c r="L83" s="7">
        <v>0</v>
      </c>
      <c r="M83" s="7">
        <f t="shared" ref="M83" si="117">N83+R83</f>
        <v>0</v>
      </c>
      <c r="N83" s="7">
        <f t="shared" ref="N83" si="118">O83+P83</f>
        <v>0</v>
      </c>
      <c r="O83" s="7">
        <v>0</v>
      </c>
      <c r="P83" s="7">
        <v>0</v>
      </c>
      <c r="Q83" s="7">
        <v>0</v>
      </c>
      <c r="R83" s="7">
        <v>0</v>
      </c>
      <c r="S83" s="41" t="e">
        <f t="shared" si="107"/>
        <v>#DIV/0!</v>
      </c>
      <c r="T83" s="41" t="e">
        <f t="shared" si="108"/>
        <v>#DIV/0!</v>
      </c>
    </row>
    <row r="84" spans="1:20" ht="102">
      <c r="A84" s="4" t="s">
        <v>217</v>
      </c>
      <c r="B84" s="42" t="s">
        <v>149</v>
      </c>
      <c r="C84" s="6" t="s">
        <v>223</v>
      </c>
      <c r="D84" s="4" t="s">
        <v>96</v>
      </c>
      <c r="E84" s="4" t="s">
        <v>58</v>
      </c>
      <c r="F84" s="4" t="s">
        <v>99</v>
      </c>
      <c r="G84" s="7">
        <f>SUM(G85:G89)</f>
        <v>10437.1</v>
      </c>
      <c r="H84" s="7">
        <f>SUM(H85:H89)</f>
        <v>10437.1</v>
      </c>
      <c r="I84" s="7">
        <f>SUM(I85:I89)</f>
        <v>10437.1</v>
      </c>
      <c r="J84" s="7">
        <f>SUM(J85:J89)</f>
        <v>0</v>
      </c>
      <c r="K84" s="7">
        <v>0</v>
      </c>
      <c r="L84" s="7">
        <f>SUM(L85:L89)</f>
        <v>0</v>
      </c>
      <c r="M84" s="7">
        <f>SUM(M85:M89)</f>
        <v>10156.5</v>
      </c>
      <c r="N84" s="7">
        <f>SUM(N85:N89)</f>
        <v>10156.5</v>
      </c>
      <c r="O84" s="7">
        <f>SUM(O85:O89)</f>
        <v>10156.5</v>
      </c>
      <c r="P84" s="7">
        <f>SUM(P85:P89)</f>
        <v>0</v>
      </c>
      <c r="Q84" s="7">
        <v>0</v>
      </c>
      <c r="R84" s="7">
        <f>SUM(R85:R89)</f>
        <v>0</v>
      </c>
      <c r="S84" s="41">
        <f t="shared" si="107"/>
        <v>0.97311513734658095</v>
      </c>
      <c r="T84" s="41">
        <f t="shared" si="108"/>
        <v>0.97311513734658095</v>
      </c>
    </row>
    <row r="85" spans="1:20" s="56" customFormat="1" ht="25.5" hidden="1">
      <c r="A85" s="71"/>
      <c r="B85" s="71"/>
      <c r="C85" s="57" t="s">
        <v>94</v>
      </c>
      <c r="D85" s="58"/>
      <c r="E85" s="58"/>
      <c r="F85" s="58"/>
      <c r="G85" s="51">
        <f t="shared" ref="G85:G89" si="119">H85+L85</f>
        <v>6440.2</v>
      </c>
      <c r="H85" s="51">
        <f t="shared" ref="H85:H89" si="120">I85+J85</f>
        <v>6440.2</v>
      </c>
      <c r="I85" s="51">
        <v>6440.2</v>
      </c>
      <c r="J85" s="51"/>
      <c r="K85" s="51"/>
      <c r="L85" s="51"/>
      <c r="M85" s="51">
        <f t="shared" ref="M85:M89" si="121">N85+R85</f>
        <v>6440.2</v>
      </c>
      <c r="N85" s="51">
        <f t="shared" ref="N85:N88" si="122">O85+P85</f>
        <v>6440.2</v>
      </c>
      <c r="O85" s="51">
        <v>6440.2</v>
      </c>
      <c r="P85" s="51"/>
      <c r="Q85" s="51"/>
      <c r="R85" s="51"/>
      <c r="S85" s="55">
        <f t="shared" si="107"/>
        <v>1</v>
      </c>
      <c r="T85" s="55">
        <f t="shared" si="108"/>
        <v>1</v>
      </c>
    </row>
    <row r="86" spans="1:20" s="56" customFormat="1" ht="25.5" hidden="1">
      <c r="A86" s="71"/>
      <c r="B86" s="71"/>
      <c r="C86" s="58" t="s">
        <v>1</v>
      </c>
      <c r="D86" s="58"/>
      <c r="E86" s="58"/>
      <c r="F86" s="58"/>
      <c r="G86" s="51">
        <f t="shared" si="119"/>
        <v>810</v>
      </c>
      <c r="H86" s="51">
        <f t="shared" si="120"/>
        <v>810</v>
      </c>
      <c r="I86" s="51">
        <v>810</v>
      </c>
      <c r="J86" s="51"/>
      <c r="K86" s="51"/>
      <c r="L86" s="51"/>
      <c r="M86" s="51">
        <f t="shared" si="121"/>
        <v>810</v>
      </c>
      <c r="N86" s="51">
        <f t="shared" si="122"/>
        <v>810</v>
      </c>
      <c r="O86" s="51">
        <v>810</v>
      </c>
      <c r="P86" s="51"/>
      <c r="Q86" s="51"/>
      <c r="R86" s="51"/>
      <c r="S86" s="55">
        <f t="shared" si="107"/>
        <v>1</v>
      </c>
      <c r="T86" s="55">
        <f t="shared" si="108"/>
        <v>1</v>
      </c>
    </row>
    <row r="87" spans="1:20" s="56" customFormat="1" ht="25.5" hidden="1">
      <c r="A87" s="71"/>
      <c r="B87" s="71"/>
      <c r="C87" s="72" t="s">
        <v>23</v>
      </c>
      <c r="D87" s="58"/>
      <c r="E87" s="58"/>
      <c r="F87" s="58"/>
      <c r="G87" s="51">
        <f t="shared" ref="G87" si="123">H87+L87</f>
        <v>261.3</v>
      </c>
      <c r="H87" s="51">
        <f t="shared" ref="H87" si="124">I87+J87</f>
        <v>261.3</v>
      </c>
      <c r="I87" s="51">
        <v>261.3</v>
      </c>
      <c r="J87" s="51"/>
      <c r="K87" s="51"/>
      <c r="L87" s="51"/>
      <c r="M87" s="51">
        <f t="shared" ref="M87" si="125">N87+R87</f>
        <v>261.3</v>
      </c>
      <c r="N87" s="51">
        <f t="shared" ref="N87" si="126">O87+P87</f>
        <v>261.3</v>
      </c>
      <c r="O87" s="51">
        <v>261.3</v>
      </c>
      <c r="P87" s="51"/>
      <c r="Q87" s="51"/>
      <c r="R87" s="51"/>
      <c r="S87" s="55">
        <f t="shared" si="107"/>
        <v>1</v>
      </c>
      <c r="T87" s="55">
        <f t="shared" si="108"/>
        <v>1</v>
      </c>
    </row>
    <row r="88" spans="1:20" s="56" customFormat="1" ht="25.5" hidden="1">
      <c r="A88" s="71"/>
      <c r="B88" s="71"/>
      <c r="C88" s="58" t="s">
        <v>22</v>
      </c>
      <c r="D88" s="58"/>
      <c r="E88" s="58"/>
      <c r="F88" s="58"/>
      <c r="G88" s="51">
        <f t="shared" si="119"/>
        <v>2506.5</v>
      </c>
      <c r="H88" s="51">
        <f t="shared" si="120"/>
        <v>2506.5</v>
      </c>
      <c r="I88" s="51">
        <v>2506.5</v>
      </c>
      <c r="J88" s="51"/>
      <c r="K88" s="51"/>
      <c r="L88" s="51"/>
      <c r="M88" s="51">
        <f t="shared" si="121"/>
        <v>2506.5</v>
      </c>
      <c r="N88" s="51">
        <f t="shared" si="122"/>
        <v>2506.5</v>
      </c>
      <c r="O88" s="51">
        <v>2506.5</v>
      </c>
      <c r="P88" s="51"/>
      <c r="Q88" s="51"/>
      <c r="R88" s="51"/>
      <c r="S88" s="55">
        <f t="shared" si="107"/>
        <v>1</v>
      </c>
      <c r="T88" s="55">
        <f t="shared" si="108"/>
        <v>1</v>
      </c>
    </row>
    <row r="89" spans="1:20" s="56" customFormat="1" ht="25.5" hidden="1">
      <c r="A89" s="71"/>
      <c r="B89" s="71"/>
      <c r="C89" s="50" t="s">
        <v>0</v>
      </c>
      <c r="D89" s="58"/>
      <c r="E89" s="58"/>
      <c r="F89" s="58"/>
      <c r="G89" s="51">
        <f t="shared" si="119"/>
        <v>419.1</v>
      </c>
      <c r="H89" s="51">
        <f t="shared" si="120"/>
        <v>419.1</v>
      </c>
      <c r="I89" s="51">
        <v>419.1</v>
      </c>
      <c r="J89" s="51"/>
      <c r="K89" s="51"/>
      <c r="L89" s="51"/>
      <c r="M89" s="51">
        <f t="shared" si="121"/>
        <v>138.5</v>
      </c>
      <c r="N89" s="51">
        <f>O89+P89</f>
        <v>138.5</v>
      </c>
      <c r="O89" s="51">
        <v>138.5</v>
      </c>
      <c r="P89" s="51"/>
      <c r="Q89" s="51"/>
      <c r="R89" s="51"/>
      <c r="S89" s="55">
        <f t="shared" si="107"/>
        <v>0.33047005487950371</v>
      </c>
      <c r="T89" s="55">
        <f t="shared" si="108"/>
        <v>0.33047005487950371</v>
      </c>
    </row>
    <row r="90" spans="1:20" ht="89.25">
      <c r="A90" s="4" t="s">
        <v>218</v>
      </c>
      <c r="B90" s="21" t="s">
        <v>148</v>
      </c>
      <c r="C90" s="6" t="s">
        <v>191</v>
      </c>
      <c r="D90" s="4" t="s">
        <v>96</v>
      </c>
      <c r="E90" s="4" t="s">
        <v>58</v>
      </c>
      <c r="F90" s="4" t="s">
        <v>100</v>
      </c>
      <c r="G90" s="7">
        <f>G91+G96+G97+G98+G99+G100</f>
        <v>8655.2000000000007</v>
      </c>
      <c r="H90" s="7">
        <f>H91+H96+H97+H98+H99+H100</f>
        <v>8655.2000000000007</v>
      </c>
      <c r="I90" s="7">
        <f>I91+I96+I97+I98+I99+I100</f>
        <v>7755.2</v>
      </c>
      <c r="J90" s="7">
        <f t="shared" ref="J90:R90" si="127">J91+J96+J97+J98+J99+J100</f>
        <v>900</v>
      </c>
      <c r="K90" s="7">
        <f t="shared" si="127"/>
        <v>0</v>
      </c>
      <c r="L90" s="7">
        <f t="shared" si="127"/>
        <v>0</v>
      </c>
      <c r="M90" s="7">
        <f t="shared" si="127"/>
        <v>8650.2000000000007</v>
      </c>
      <c r="N90" s="7">
        <f t="shared" si="127"/>
        <v>8650.2000000000007</v>
      </c>
      <c r="O90" s="7">
        <f t="shared" si="127"/>
        <v>7750.2</v>
      </c>
      <c r="P90" s="7">
        <f t="shared" si="127"/>
        <v>900</v>
      </c>
      <c r="Q90" s="7">
        <f t="shared" si="127"/>
        <v>0</v>
      </c>
      <c r="R90" s="7">
        <f t="shared" si="127"/>
        <v>0</v>
      </c>
      <c r="S90" s="41">
        <f t="shared" si="107"/>
        <v>0.99942231259820691</v>
      </c>
      <c r="T90" s="41">
        <f t="shared" si="108"/>
        <v>0.99942231259820691</v>
      </c>
    </row>
    <row r="91" spans="1:20" s="56" customFormat="1" ht="29.25" hidden="1" customHeight="1">
      <c r="A91" s="114" t="s">
        <v>66</v>
      </c>
      <c r="B91" s="117" t="s">
        <v>25</v>
      </c>
      <c r="C91" s="53" t="s">
        <v>30</v>
      </c>
      <c r="D91" s="54"/>
      <c r="E91" s="54"/>
      <c r="F91" s="54"/>
      <c r="G91" s="52">
        <f>SUM(G92:G95)</f>
        <v>6400.2</v>
      </c>
      <c r="H91" s="52">
        <f>SUM(H92:H95)</f>
        <v>6400.2</v>
      </c>
      <c r="I91" s="52">
        <f>SUM(I92:I95)</f>
        <v>6400.2</v>
      </c>
      <c r="J91" s="52">
        <f>SUM(J92:J95)</f>
        <v>0</v>
      </c>
      <c r="K91" s="52">
        <f t="shared" ref="K91:R91" si="128">SUM(K92:K95)</f>
        <v>0</v>
      </c>
      <c r="L91" s="52">
        <f t="shared" si="128"/>
        <v>0</v>
      </c>
      <c r="M91" s="52">
        <f>SUM(M92:M95)</f>
        <v>6400.2</v>
      </c>
      <c r="N91" s="52">
        <f t="shared" si="128"/>
        <v>6400.2</v>
      </c>
      <c r="O91" s="52">
        <f t="shared" si="128"/>
        <v>6400.2</v>
      </c>
      <c r="P91" s="52">
        <f t="shared" si="128"/>
        <v>0</v>
      </c>
      <c r="Q91" s="52">
        <f t="shared" si="128"/>
        <v>0</v>
      </c>
      <c r="R91" s="52">
        <f t="shared" si="128"/>
        <v>0</v>
      </c>
      <c r="S91" s="55">
        <f t="shared" si="107"/>
        <v>1</v>
      </c>
      <c r="T91" s="55">
        <f t="shared" si="108"/>
        <v>1</v>
      </c>
    </row>
    <row r="92" spans="1:20" s="56" customFormat="1" ht="25.5" hidden="1">
      <c r="A92" s="115"/>
      <c r="B92" s="118"/>
      <c r="C92" s="57" t="s">
        <v>174</v>
      </c>
      <c r="D92" s="58"/>
      <c r="E92" s="58"/>
      <c r="F92" s="58"/>
      <c r="G92" s="51">
        <f t="shared" ref="G92:G100" si="129">H92+L92</f>
        <v>4825</v>
      </c>
      <c r="H92" s="51">
        <f t="shared" ref="H92:H100" si="130">I92+J92</f>
        <v>4825</v>
      </c>
      <c r="I92" s="51">
        <v>4825</v>
      </c>
      <c r="J92" s="51">
        <v>0</v>
      </c>
      <c r="K92" s="51"/>
      <c r="L92" s="51"/>
      <c r="M92" s="51">
        <f>N92+R92</f>
        <v>4825</v>
      </c>
      <c r="N92" s="51">
        <f t="shared" ref="N92:N99" si="131">O92+P92</f>
        <v>4825</v>
      </c>
      <c r="O92" s="51">
        <v>4825</v>
      </c>
      <c r="P92" s="51"/>
      <c r="Q92" s="51"/>
      <c r="R92" s="51"/>
      <c r="S92" s="55">
        <f t="shared" si="107"/>
        <v>1</v>
      </c>
      <c r="T92" s="55">
        <f t="shared" si="108"/>
        <v>1</v>
      </c>
    </row>
    <row r="93" spans="1:20" s="56" customFormat="1" ht="25.5" hidden="1">
      <c r="A93" s="115"/>
      <c r="B93" s="118"/>
      <c r="C93" s="59" t="s">
        <v>1</v>
      </c>
      <c r="D93" s="58"/>
      <c r="E93" s="58"/>
      <c r="F93" s="58"/>
      <c r="G93" s="51">
        <f t="shared" si="129"/>
        <v>540</v>
      </c>
      <c r="H93" s="51">
        <f t="shared" si="130"/>
        <v>540</v>
      </c>
      <c r="I93" s="51">
        <v>540</v>
      </c>
      <c r="J93" s="51">
        <v>0</v>
      </c>
      <c r="K93" s="51"/>
      <c r="L93" s="51"/>
      <c r="M93" s="51">
        <f t="shared" ref="M93:M99" si="132">N93+R93</f>
        <v>540</v>
      </c>
      <c r="N93" s="51">
        <f t="shared" si="131"/>
        <v>540</v>
      </c>
      <c r="O93" s="51">
        <v>540</v>
      </c>
      <c r="P93" s="51"/>
      <c r="Q93" s="51"/>
      <c r="R93" s="51"/>
      <c r="S93" s="55">
        <f t="shared" si="107"/>
        <v>1</v>
      </c>
      <c r="T93" s="55">
        <f t="shared" si="108"/>
        <v>1</v>
      </c>
    </row>
    <row r="94" spans="1:20" s="56" customFormat="1" ht="25.5" hidden="1">
      <c r="A94" s="115"/>
      <c r="B94" s="118"/>
      <c r="C94" s="59" t="s">
        <v>23</v>
      </c>
      <c r="D94" s="58"/>
      <c r="E94" s="58"/>
      <c r="F94" s="58"/>
      <c r="G94" s="51">
        <f t="shared" si="129"/>
        <v>125</v>
      </c>
      <c r="H94" s="51">
        <f t="shared" si="130"/>
        <v>125</v>
      </c>
      <c r="I94" s="51">
        <v>125</v>
      </c>
      <c r="J94" s="51">
        <v>0</v>
      </c>
      <c r="K94" s="51"/>
      <c r="L94" s="51"/>
      <c r="M94" s="51">
        <f t="shared" si="132"/>
        <v>125</v>
      </c>
      <c r="N94" s="51">
        <f t="shared" si="131"/>
        <v>125</v>
      </c>
      <c r="O94" s="51">
        <v>125</v>
      </c>
      <c r="P94" s="51"/>
      <c r="Q94" s="51"/>
      <c r="R94" s="51"/>
      <c r="S94" s="55">
        <f t="shared" si="107"/>
        <v>1</v>
      </c>
      <c r="T94" s="55">
        <f t="shared" si="108"/>
        <v>1</v>
      </c>
    </row>
    <row r="95" spans="1:20" s="56" customFormat="1" ht="25.5" hidden="1">
      <c r="A95" s="116"/>
      <c r="B95" s="119"/>
      <c r="C95" s="59" t="s">
        <v>22</v>
      </c>
      <c r="D95" s="58"/>
      <c r="E95" s="58"/>
      <c r="F95" s="58"/>
      <c r="G95" s="51">
        <f t="shared" si="129"/>
        <v>910.2</v>
      </c>
      <c r="H95" s="51">
        <f t="shared" si="130"/>
        <v>910.2</v>
      </c>
      <c r="I95" s="51">
        <v>910.2</v>
      </c>
      <c r="J95" s="51">
        <v>0</v>
      </c>
      <c r="K95" s="51"/>
      <c r="L95" s="51"/>
      <c r="M95" s="51">
        <f t="shared" si="132"/>
        <v>910.2</v>
      </c>
      <c r="N95" s="51">
        <f t="shared" si="131"/>
        <v>910.2</v>
      </c>
      <c r="O95" s="51">
        <v>910.2</v>
      </c>
      <c r="P95" s="51"/>
      <c r="Q95" s="51"/>
      <c r="R95" s="51"/>
      <c r="S95" s="55">
        <f t="shared" si="107"/>
        <v>1</v>
      </c>
      <c r="T95" s="55">
        <f t="shared" si="108"/>
        <v>1</v>
      </c>
    </row>
    <row r="96" spans="1:20" s="56" customFormat="1" ht="51" hidden="1">
      <c r="A96" s="60"/>
      <c r="B96" s="61" t="s">
        <v>144</v>
      </c>
      <c r="C96" s="62" t="s">
        <v>110</v>
      </c>
      <c r="D96" s="58"/>
      <c r="E96" s="58"/>
      <c r="F96" s="58"/>
      <c r="G96" s="51">
        <f>H96+L96</f>
        <v>0</v>
      </c>
      <c r="H96" s="51">
        <f>I96+J96</f>
        <v>0</v>
      </c>
      <c r="I96" s="51">
        <v>0</v>
      </c>
      <c r="J96" s="51">
        <v>0</v>
      </c>
      <c r="K96" s="51">
        <v>0</v>
      </c>
      <c r="L96" s="51">
        <v>0</v>
      </c>
      <c r="M96" s="51">
        <f>N96+R96</f>
        <v>0</v>
      </c>
      <c r="N96" s="51">
        <f>O96+P96</f>
        <v>0</v>
      </c>
      <c r="O96" s="51">
        <v>0</v>
      </c>
      <c r="P96" s="51">
        <v>0</v>
      </c>
      <c r="Q96" s="51">
        <v>0</v>
      </c>
      <c r="R96" s="51">
        <v>0</v>
      </c>
      <c r="S96" s="55" t="e">
        <f t="shared" si="107"/>
        <v>#DIV/0!</v>
      </c>
      <c r="T96" s="55" t="e">
        <f t="shared" si="108"/>
        <v>#DIV/0!</v>
      </c>
    </row>
    <row r="97" spans="1:20" s="56" customFormat="1" ht="63.75" hidden="1">
      <c r="A97" s="60"/>
      <c r="B97" s="61" t="s">
        <v>145</v>
      </c>
      <c r="C97" s="62" t="s">
        <v>110</v>
      </c>
      <c r="D97" s="58"/>
      <c r="E97" s="58"/>
      <c r="F97" s="58"/>
      <c r="G97" s="51">
        <f t="shared" si="129"/>
        <v>0</v>
      </c>
      <c r="H97" s="51">
        <f t="shared" si="130"/>
        <v>0</v>
      </c>
      <c r="I97" s="51">
        <v>0</v>
      </c>
      <c r="J97" s="51">
        <v>0</v>
      </c>
      <c r="K97" s="51">
        <v>0</v>
      </c>
      <c r="L97" s="51">
        <v>0</v>
      </c>
      <c r="M97" s="51">
        <f t="shared" si="132"/>
        <v>0</v>
      </c>
      <c r="N97" s="51">
        <f t="shared" si="131"/>
        <v>0</v>
      </c>
      <c r="O97" s="51">
        <v>0</v>
      </c>
      <c r="P97" s="51">
        <v>0</v>
      </c>
      <c r="Q97" s="51">
        <v>0</v>
      </c>
      <c r="R97" s="51">
        <v>0</v>
      </c>
      <c r="S97" s="55" t="e">
        <f t="shared" si="107"/>
        <v>#DIV/0!</v>
      </c>
      <c r="T97" s="55" t="e">
        <f t="shared" si="108"/>
        <v>#DIV/0!</v>
      </c>
    </row>
    <row r="98" spans="1:20" s="56" customFormat="1" ht="51" hidden="1">
      <c r="A98" s="60"/>
      <c r="B98" s="61" t="s">
        <v>146</v>
      </c>
      <c r="C98" s="62" t="s">
        <v>110</v>
      </c>
      <c r="D98" s="58"/>
      <c r="E98" s="58"/>
      <c r="F98" s="58"/>
      <c r="G98" s="51">
        <f t="shared" si="129"/>
        <v>0</v>
      </c>
      <c r="H98" s="51">
        <f t="shared" si="130"/>
        <v>0</v>
      </c>
      <c r="I98" s="51">
        <v>0</v>
      </c>
      <c r="J98" s="51">
        <v>0</v>
      </c>
      <c r="K98" s="51">
        <v>0</v>
      </c>
      <c r="L98" s="51">
        <v>0</v>
      </c>
      <c r="M98" s="51">
        <f t="shared" si="132"/>
        <v>0</v>
      </c>
      <c r="N98" s="51">
        <f t="shared" si="131"/>
        <v>0</v>
      </c>
      <c r="O98" s="51">
        <v>0</v>
      </c>
      <c r="P98" s="51">
        <v>0</v>
      </c>
      <c r="Q98" s="51">
        <v>0</v>
      </c>
      <c r="R98" s="51">
        <v>0</v>
      </c>
      <c r="S98" s="55" t="e">
        <f t="shared" si="107"/>
        <v>#DIV/0!</v>
      </c>
      <c r="T98" s="55" t="e">
        <f t="shared" si="108"/>
        <v>#DIV/0!</v>
      </c>
    </row>
    <row r="99" spans="1:20" s="56" customFormat="1" ht="63.75" hidden="1">
      <c r="A99" s="60"/>
      <c r="B99" s="61" t="s">
        <v>147</v>
      </c>
      <c r="C99" s="50" t="s">
        <v>11</v>
      </c>
      <c r="D99" s="58"/>
      <c r="E99" s="58"/>
      <c r="F99" s="58"/>
      <c r="G99" s="51">
        <f t="shared" si="129"/>
        <v>755</v>
      </c>
      <c r="H99" s="51">
        <f t="shared" si="130"/>
        <v>755</v>
      </c>
      <c r="I99" s="51">
        <v>755</v>
      </c>
      <c r="J99" s="51">
        <v>0</v>
      </c>
      <c r="K99" s="51">
        <v>0</v>
      </c>
      <c r="L99" s="51">
        <v>0</v>
      </c>
      <c r="M99" s="51">
        <f t="shared" si="132"/>
        <v>750</v>
      </c>
      <c r="N99" s="51">
        <f t="shared" si="131"/>
        <v>750</v>
      </c>
      <c r="O99" s="51">
        <v>750</v>
      </c>
      <c r="P99" s="51">
        <v>0</v>
      </c>
      <c r="Q99" s="51">
        <v>0</v>
      </c>
      <c r="R99" s="51">
        <v>0</v>
      </c>
      <c r="S99" s="55">
        <f t="shared" si="107"/>
        <v>0.99337748344370858</v>
      </c>
      <c r="T99" s="55">
        <f t="shared" si="108"/>
        <v>0.99337748344370858</v>
      </c>
    </row>
    <row r="100" spans="1:20" s="56" customFormat="1" ht="69" hidden="1" customHeight="1">
      <c r="A100" s="58" t="s">
        <v>67</v>
      </c>
      <c r="B100" s="63" t="s">
        <v>103</v>
      </c>
      <c r="C100" s="50" t="s">
        <v>11</v>
      </c>
      <c r="D100" s="58"/>
      <c r="E100" s="58"/>
      <c r="F100" s="58"/>
      <c r="G100" s="51">
        <f t="shared" si="129"/>
        <v>1500</v>
      </c>
      <c r="H100" s="51">
        <f t="shared" si="130"/>
        <v>1500</v>
      </c>
      <c r="I100" s="51">
        <v>600</v>
      </c>
      <c r="J100" s="51">
        <v>900</v>
      </c>
      <c r="K100" s="51">
        <v>0</v>
      </c>
      <c r="L100" s="51">
        <v>0</v>
      </c>
      <c r="M100" s="51">
        <f>N100+R100</f>
        <v>1500</v>
      </c>
      <c r="N100" s="51">
        <f>O100+P100</f>
        <v>1500</v>
      </c>
      <c r="O100" s="51">
        <v>600</v>
      </c>
      <c r="P100" s="51">
        <v>900</v>
      </c>
      <c r="Q100" s="51">
        <v>0</v>
      </c>
      <c r="R100" s="51">
        <v>0</v>
      </c>
      <c r="S100" s="55">
        <f t="shared" si="107"/>
        <v>1</v>
      </c>
      <c r="T100" s="55">
        <f t="shared" si="108"/>
        <v>1</v>
      </c>
    </row>
    <row r="101" spans="1:20" ht="38.25" customHeight="1">
      <c r="A101" s="31" t="s">
        <v>68</v>
      </c>
      <c r="B101" s="35" t="s">
        <v>7</v>
      </c>
      <c r="C101" s="31" t="s">
        <v>222</v>
      </c>
      <c r="D101" s="31"/>
      <c r="E101" s="31"/>
      <c r="F101" s="31"/>
      <c r="G101" s="34">
        <f>G102+G107+G108</f>
        <v>88892.1</v>
      </c>
      <c r="H101" s="34">
        <f t="shared" ref="H101:R101" si="133">H102+H107+H108</f>
        <v>88892.1</v>
      </c>
      <c r="I101" s="34">
        <f>I102+I107+I108</f>
        <v>62592.2</v>
      </c>
      <c r="J101" s="34">
        <f t="shared" si="133"/>
        <v>26299.9</v>
      </c>
      <c r="K101" s="34">
        <f t="shared" si="133"/>
        <v>0</v>
      </c>
      <c r="L101" s="34">
        <f t="shared" si="133"/>
        <v>0</v>
      </c>
      <c r="M101" s="34">
        <f t="shared" si="133"/>
        <v>83364.2</v>
      </c>
      <c r="N101" s="34">
        <f t="shared" si="133"/>
        <v>83364.2</v>
      </c>
      <c r="O101" s="34">
        <f t="shared" si="133"/>
        <v>62579.9</v>
      </c>
      <c r="P101" s="34">
        <f t="shared" si="133"/>
        <v>20784.3</v>
      </c>
      <c r="Q101" s="34">
        <f t="shared" si="133"/>
        <v>0</v>
      </c>
      <c r="R101" s="34">
        <f t="shared" si="133"/>
        <v>0</v>
      </c>
      <c r="S101" s="41">
        <f t="shared" si="107"/>
        <v>0.93781337149195476</v>
      </c>
      <c r="T101" s="41">
        <f t="shared" si="108"/>
        <v>0.93781337149195476</v>
      </c>
    </row>
    <row r="102" spans="1:20" ht="51">
      <c r="A102" s="4" t="s">
        <v>219</v>
      </c>
      <c r="B102" s="18" t="s">
        <v>143</v>
      </c>
      <c r="C102" s="28" t="s">
        <v>21</v>
      </c>
      <c r="D102" s="4" t="s">
        <v>96</v>
      </c>
      <c r="E102" s="4" t="s">
        <v>65</v>
      </c>
      <c r="F102" s="4" t="s">
        <v>95</v>
      </c>
      <c r="G102" s="7">
        <f>SUM(G103:G106)</f>
        <v>88242.1</v>
      </c>
      <c r="H102" s="7">
        <f t="shared" ref="H102:R102" si="134">SUM(H103:H106)</f>
        <v>88242.1</v>
      </c>
      <c r="I102" s="7">
        <f>SUM(I103:I106)</f>
        <v>61942.2</v>
      </c>
      <c r="J102" s="7">
        <f>SUM(J103:J106)</f>
        <v>26299.9</v>
      </c>
      <c r="K102" s="7">
        <f t="shared" si="134"/>
        <v>0</v>
      </c>
      <c r="L102" s="7">
        <f t="shared" si="134"/>
        <v>0</v>
      </c>
      <c r="M102" s="7">
        <f t="shared" si="134"/>
        <v>82714.2</v>
      </c>
      <c r="N102" s="7">
        <f t="shared" si="134"/>
        <v>82714.2</v>
      </c>
      <c r="O102" s="7">
        <f t="shared" si="134"/>
        <v>61929.9</v>
      </c>
      <c r="P102" s="7">
        <f t="shared" si="134"/>
        <v>20784.3</v>
      </c>
      <c r="Q102" s="7">
        <f t="shared" si="134"/>
        <v>0</v>
      </c>
      <c r="R102" s="7">
        <f t="shared" si="134"/>
        <v>0</v>
      </c>
      <c r="S102" s="41">
        <f t="shared" si="107"/>
        <v>0.93735529866129652</v>
      </c>
      <c r="T102" s="41">
        <f t="shared" si="108"/>
        <v>0.93735529866129652</v>
      </c>
    </row>
    <row r="103" spans="1:20" s="56" customFormat="1" ht="38.25" hidden="1" customHeight="1">
      <c r="A103" s="58"/>
      <c r="B103" s="64" t="s">
        <v>142</v>
      </c>
      <c r="C103" s="50" t="s">
        <v>21</v>
      </c>
      <c r="D103" s="58"/>
      <c r="E103" s="58"/>
      <c r="F103" s="58"/>
      <c r="G103" s="51">
        <f t="shared" ref="G103" si="135">H103+L103</f>
        <v>6030</v>
      </c>
      <c r="H103" s="51">
        <f t="shared" ref="H103" si="136">I103+J103</f>
        <v>6030</v>
      </c>
      <c r="I103" s="51">
        <v>0</v>
      </c>
      <c r="J103" s="51">
        <v>6030</v>
      </c>
      <c r="K103" s="51">
        <v>0</v>
      </c>
      <c r="L103" s="51">
        <v>0</v>
      </c>
      <c r="M103" s="51">
        <f t="shared" ref="M103" si="137">N103+R103</f>
        <v>5962.8</v>
      </c>
      <c r="N103" s="51">
        <f t="shared" ref="N103" si="138">O103+P103</f>
        <v>5962.8</v>
      </c>
      <c r="O103" s="51">
        <v>0</v>
      </c>
      <c r="P103" s="51">
        <v>5962.8</v>
      </c>
      <c r="Q103" s="51">
        <v>0</v>
      </c>
      <c r="R103" s="51">
        <v>0</v>
      </c>
      <c r="S103" s="55">
        <f t="shared" si="107"/>
        <v>0.9888557213930349</v>
      </c>
      <c r="T103" s="55">
        <f t="shared" si="108"/>
        <v>0.9888557213930349</v>
      </c>
    </row>
    <row r="104" spans="1:20" s="56" customFormat="1" ht="89.25" hidden="1">
      <c r="A104" s="58"/>
      <c r="B104" s="64" t="s">
        <v>141</v>
      </c>
      <c r="C104" s="50" t="s">
        <v>21</v>
      </c>
      <c r="D104" s="58"/>
      <c r="E104" s="58"/>
      <c r="F104" s="58"/>
      <c r="G104" s="51">
        <f t="shared" ref="G104:G106" si="139">H104+L104</f>
        <v>20269.900000000001</v>
      </c>
      <c r="H104" s="51">
        <f t="shared" ref="H104:H106" si="140">I104+J104</f>
        <v>20269.900000000001</v>
      </c>
      <c r="I104" s="51">
        <v>0</v>
      </c>
      <c r="J104" s="51">
        <v>20269.900000000001</v>
      </c>
      <c r="K104" s="51">
        <v>0</v>
      </c>
      <c r="L104" s="51">
        <v>0</v>
      </c>
      <c r="M104" s="51">
        <f t="shared" ref="M104:M106" si="141">N104+R104</f>
        <v>14821.5</v>
      </c>
      <c r="N104" s="51">
        <f t="shared" ref="N104:N106" si="142">O104+P104</f>
        <v>14821.5</v>
      </c>
      <c r="O104" s="51">
        <v>0</v>
      </c>
      <c r="P104" s="51">
        <v>14821.5</v>
      </c>
      <c r="Q104" s="51">
        <v>0</v>
      </c>
      <c r="R104" s="51">
        <v>0</v>
      </c>
      <c r="S104" s="55">
        <f t="shared" si="107"/>
        <v>0.73120735672104942</v>
      </c>
      <c r="T104" s="55">
        <f t="shared" si="108"/>
        <v>0.73120735672104942</v>
      </c>
    </row>
    <row r="105" spans="1:20" s="56" customFormat="1" ht="76.5" hidden="1">
      <c r="A105" s="58"/>
      <c r="B105" s="64" t="s">
        <v>140</v>
      </c>
      <c r="C105" s="50" t="s">
        <v>21</v>
      </c>
      <c r="D105" s="58"/>
      <c r="E105" s="58"/>
      <c r="F105" s="58"/>
      <c r="G105" s="51">
        <f t="shared" si="139"/>
        <v>61942.2</v>
      </c>
      <c r="H105" s="51">
        <f t="shared" si="140"/>
        <v>61942.2</v>
      </c>
      <c r="I105" s="51">
        <v>61942.2</v>
      </c>
      <c r="J105" s="51">
        <v>0</v>
      </c>
      <c r="K105" s="51">
        <v>0</v>
      </c>
      <c r="L105" s="51">
        <v>0</v>
      </c>
      <c r="M105" s="51">
        <f t="shared" si="141"/>
        <v>61929.9</v>
      </c>
      <c r="N105" s="51">
        <f t="shared" si="142"/>
        <v>61929.9</v>
      </c>
      <c r="O105" s="51">
        <v>61929.9</v>
      </c>
      <c r="P105" s="51">
        <v>0</v>
      </c>
      <c r="Q105" s="51">
        <v>0</v>
      </c>
      <c r="R105" s="51">
        <v>0</v>
      </c>
      <c r="S105" s="55">
        <f t="shared" si="107"/>
        <v>0.99980142778267489</v>
      </c>
      <c r="T105" s="55">
        <f t="shared" si="108"/>
        <v>0.99980142778267489</v>
      </c>
    </row>
    <row r="106" spans="1:20" s="56" customFormat="1" ht="140.25" hidden="1">
      <c r="A106" s="58"/>
      <c r="B106" s="65" t="s">
        <v>139</v>
      </c>
      <c r="C106" s="50" t="s">
        <v>21</v>
      </c>
      <c r="D106" s="58"/>
      <c r="E106" s="58"/>
      <c r="F106" s="58"/>
      <c r="G106" s="51">
        <f t="shared" si="139"/>
        <v>0</v>
      </c>
      <c r="H106" s="51">
        <f t="shared" si="140"/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f t="shared" si="141"/>
        <v>0</v>
      </c>
      <c r="N106" s="51">
        <f t="shared" si="142"/>
        <v>0</v>
      </c>
      <c r="O106" s="51">
        <v>0</v>
      </c>
      <c r="P106" s="51">
        <v>0</v>
      </c>
      <c r="Q106" s="51">
        <v>0</v>
      </c>
      <c r="R106" s="51">
        <v>0</v>
      </c>
      <c r="S106" s="55" t="e">
        <f t="shared" si="107"/>
        <v>#DIV/0!</v>
      </c>
      <c r="T106" s="55" t="e">
        <f t="shared" si="108"/>
        <v>#DIV/0!</v>
      </c>
    </row>
    <row r="107" spans="1:20" ht="38.25">
      <c r="A107" s="4" t="s">
        <v>220</v>
      </c>
      <c r="B107" s="18" t="s">
        <v>138</v>
      </c>
      <c r="C107" s="6" t="s">
        <v>174</v>
      </c>
      <c r="D107" s="4" t="s">
        <v>96</v>
      </c>
      <c r="E107" s="4" t="s">
        <v>65</v>
      </c>
      <c r="F107" s="4" t="s">
        <v>97</v>
      </c>
      <c r="G107" s="7">
        <f>H107+L107</f>
        <v>0</v>
      </c>
      <c r="H107" s="7">
        <f t="shared" ref="H107:H108" si="143">I107+J107</f>
        <v>0</v>
      </c>
      <c r="I107" s="7">
        <v>0</v>
      </c>
      <c r="J107" s="7">
        <v>0</v>
      </c>
      <c r="K107" s="7">
        <v>0</v>
      </c>
      <c r="L107" s="7">
        <v>0</v>
      </c>
      <c r="M107" s="7">
        <f>N107+R107</f>
        <v>0</v>
      </c>
      <c r="N107" s="7">
        <f t="shared" ref="N107:N108" si="144">O107+P107</f>
        <v>0</v>
      </c>
      <c r="O107" s="7">
        <v>0</v>
      </c>
      <c r="P107" s="7">
        <v>0</v>
      </c>
      <c r="Q107" s="7">
        <v>0</v>
      </c>
      <c r="R107" s="7">
        <v>0</v>
      </c>
      <c r="S107" s="41" t="e">
        <f t="shared" si="107"/>
        <v>#DIV/0!</v>
      </c>
      <c r="T107" s="41" t="e">
        <f t="shared" si="108"/>
        <v>#DIV/0!</v>
      </c>
    </row>
    <row r="108" spans="1:20" ht="36.75" customHeight="1">
      <c r="A108" s="4" t="s">
        <v>221</v>
      </c>
      <c r="B108" s="18" t="s">
        <v>137</v>
      </c>
      <c r="C108" s="6" t="s">
        <v>174</v>
      </c>
      <c r="D108" s="4" t="s">
        <v>96</v>
      </c>
      <c r="E108" s="4" t="s">
        <v>65</v>
      </c>
      <c r="F108" s="4" t="s">
        <v>99</v>
      </c>
      <c r="G108" s="7">
        <f t="shared" ref="G108" si="145">H108+L108</f>
        <v>650</v>
      </c>
      <c r="H108" s="7">
        <f t="shared" si="143"/>
        <v>650</v>
      </c>
      <c r="I108" s="7">
        <v>650</v>
      </c>
      <c r="J108" s="7">
        <v>0</v>
      </c>
      <c r="K108" s="7">
        <v>0</v>
      </c>
      <c r="L108" s="7">
        <v>0</v>
      </c>
      <c r="M108" s="7">
        <f t="shared" ref="M108" si="146">N108+R108</f>
        <v>650</v>
      </c>
      <c r="N108" s="7">
        <f t="shared" si="144"/>
        <v>650</v>
      </c>
      <c r="O108" s="7">
        <v>650</v>
      </c>
      <c r="P108" s="7">
        <v>0</v>
      </c>
      <c r="Q108" s="7">
        <v>0</v>
      </c>
      <c r="R108" s="7">
        <v>0</v>
      </c>
      <c r="S108" s="41">
        <f t="shared" si="107"/>
        <v>1</v>
      </c>
      <c r="T108" s="41">
        <f t="shared" si="108"/>
        <v>1</v>
      </c>
    </row>
    <row r="109" spans="1:20" ht="47.25" customHeight="1">
      <c r="A109" s="31" t="s">
        <v>69</v>
      </c>
      <c r="B109" s="35" t="s">
        <v>8</v>
      </c>
      <c r="C109" s="31" t="s">
        <v>222</v>
      </c>
      <c r="D109" s="31" t="s">
        <v>96</v>
      </c>
      <c r="E109" s="31" t="s">
        <v>68</v>
      </c>
      <c r="F109" s="31" t="s">
        <v>90</v>
      </c>
      <c r="G109" s="34">
        <f>G110+G111+G112+G113+G114</f>
        <v>10787.1</v>
      </c>
      <c r="H109" s="34">
        <f t="shared" ref="H109:R109" si="147">H110+H111+H112+H113+H114</f>
        <v>10787.1</v>
      </c>
      <c r="I109" s="34">
        <f>I110+I111+I112+I113+I114</f>
        <v>10787.1</v>
      </c>
      <c r="J109" s="34">
        <f t="shared" si="147"/>
        <v>0</v>
      </c>
      <c r="K109" s="34">
        <f>K110+K111+K112+K113+K114</f>
        <v>0</v>
      </c>
      <c r="L109" s="34">
        <f t="shared" si="147"/>
        <v>0</v>
      </c>
      <c r="M109" s="34">
        <f t="shared" si="147"/>
        <v>9245.4</v>
      </c>
      <c r="N109" s="34">
        <f t="shared" si="147"/>
        <v>9245.4</v>
      </c>
      <c r="O109" s="34">
        <f t="shared" si="147"/>
        <v>9245.4</v>
      </c>
      <c r="P109" s="34">
        <f t="shared" si="147"/>
        <v>0</v>
      </c>
      <c r="Q109" s="34">
        <f t="shared" si="147"/>
        <v>0</v>
      </c>
      <c r="R109" s="34">
        <f t="shared" si="147"/>
        <v>0</v>
      </c>
      <c r="S109" s="41">
        <f t="shared" si="107"/>
        <v>0.85707928915093023</v>
      </c>
      <c r="T109" s="41">
        <f t="shared" si="108"/>
        <v>0.85707928915093023</v>
      </c>
    </row>
    <row r="110" spans="1:20" ht="76.5">
      <c r="A110" s="4" t="s">
        <v>70</v>
      </c>
      <c r="B110" s="21" t="s">
        <v>136</v>
      </c>
      <c r="C110" s="4" t="s">
        <v>93</v>
      </c>
      <c r="D110" s="4" t="s">
        <v>96</v>
      </c>
      <c r="E110" s="4" t="s">
        <v>68</v>
      </c>
      <c r="F110" s="4" t="s">
        <v>97</v>
      </c>
      <c r="G110" s="7">
        <f>H110+L110</f>
        <v>9886</v>
      </c>
      <c r="H110" s="7">
        <f>I110+J110</f>
        <v>9886</v>
      </c>
      <c r="I110" s="7">
        <v>9886</v>
      </c>
      <c r="J110" s="7">
        <v>0</v>
      </c>
      <c r="K110" s="7">
        <v>0</v>
      </c>
      <c r="L110" s="7">
        <v>0</v>
      </c>
      <c r="M110" s="7">
        <f>N110+R110</f>
        <v>8344.2999999999993</v>
      </c>
      <c r="N110" s="7">
        <f>O110+P110</f>
        <v>8344.2999999999993</v>
      </c>
      <c r="O110" s="7">
        <v>8344.2999999999993</v>
      </c>
      <c r="P110" s="7">
        <v>0</v>
      </c>
      <c r="Q110" s="7">
        <v>0</v>
      </c>
      <c r="R110" s="7">
        <v>0</v>
      </c>
      <c r="S110" s="41">
        <f t="shared" si="107"/>
        <v>0.84405219502326512</v>
      </c>
      <c r="T110" s="41">
        <f t="shared" si="108"/>
        <v>0.84405219502326512</v>
      </c>
    </row>
    <row r="111" spans="1:20" ht="63.75">
      <c r="A111" s="29" t="s">
        <v>71</v>
      </c>
      <c r="B111" s="30" t="s">
        <v>135</v>
      </c>
      <c r="C111" s="3" t="s">
        <v>1</v>
      </c>
      <c r="D111" s="4" t="s">
        <v>96</v>
      </c>
      <c r="E111" s="4" t="s">
        <v>68</v>
      </c>
      <c r="F111" s="4" t="s">
        <v>99</v>
      </c>
      <c r="G111" s="7">
        <f>H111+L111</f>
        <v>901.1</v>
      </c>
      <c r="H111" s="7">
        <f t="shared" ref="H111" si="148">SUM(I111:J111)</f>
        <v>901.1</v>
      </c>
      <c r="I111" s="7">
        <v>901.1</v>
      </c>
      <c r="J111" s="7">
        <v>0</v>
      </c>
      <c r="K111" s="7">
        <v>0</v>
      </c>
      <c r="L111" s="7">
        <v>0</v>
      </c>
      <c r="M111" s="7">
        <f t="shared" ref="M111" si="149">N111+R111</f>
        <v>901.1</v>
      </c>
      <c r="N111" s="7">
        <f t="shared" ref="N111" si="150">SUM(O111:P111)</f>
        <v>901.1</v>
      </c>
      <c r="O111" s="7">
        <v>901.1</v>
      </c>
      <c r="P111" s="7">
        <v>0</v>
      </c>
      <c r="Q111" s="7">
        <v>0</v>
      </c>
      <c r="R111" s="7">
        <v>0</v>
      </c>
      <c r="S111" s="41">
        <f t="shared" si="107"/>
        <v>1</v>
      </c>
      <c r="T111" s="41">
        <f t="shared" si="108"/>
        <v>1</v>
      </c>
    </row>
    <row r="112" spans="1:20" s="56" customFormat="1" ht="43.5" hidden="1" customHeight="1">
      <c r="A112" s="58" t="s">
        <v>113</v>
      </c>
      <c r="B112" s="64" t="s">
        <v>134</v>
      </c>
      <c r="C112" s="57" t="s">
        <v>94</v>
      </c>
      <c r="D112" s="58" t="s">
        <v>96</v>
      </c>
      <c r="E112" s="58" t="s">
        <v>68</v>
      </c>
      <c r="F112" s="58" t="s">
        <v>100</v>
      </c>
      <c r="G112" s="51">
        <f t="shared" ref="G112" si="151">H112+L112</f>
        <v>0</v>
      </c>
      <c r="H112" s="51">
        <f>I112+J112</f>
        <v>0</v>
      </c>
      <c r="I112" s="92"/>
      <c r="J112" s="51"/>
      <c r="K112" s="51"/>
      <c r="L112" s="51"/>
      <c r="M112" s="51">
        <f>N112+R112</f>
        <v>0</v>
      </c>
      <c r="N112" s="51">
        <f t="shared" ref="N112:N113" si="152">O112+P112</f>
        <v>0</v>
      </c>
      <c r="O112" s="51"/>
      <c r="P112" s="51"/>
      <c r="Q112" s="51"/>
      <c r="R112" s="51"/>
      <c r="S112" s="55" t="e">
        <f t="shared" si="107"/>
        <v>#DIV/0!</v>
      </c>
      <c r="T112" s="55" t="e">
        <f t="shared" si="108"/>
        <v>#DIV/0!</v>
      </c>
    </row>
    <row r="113" spans="1:22" ht="51">
      <c r="A113" s="4" t="s">
        <v>72</v>
      </c>
      <c r="B113" s="18" t="s">
        <v>133</v>
      </c>
      <c r="C113" s="6" t="s">
        <v>174</v>
      </c>
      <c r="D113" s="4" t="s">
        <v>96</v>
      </c>
      <c r="E113" s="4" t="s">
        <v>68</v>
      </c>
      <c r="F113" s="4" t="s">
        <v>101</v>
      </c>
      <c r="G113" s="7">
        <f>H113+K113+L113</f>
        <v>0</v>
      </c>
      <c r="H113" s="7">
        <f>I113+J113</f>
        <v>0</v>
      </c>
      <c r="I113" s="22">
        <v>0</v>
      </c>
      <c r="J113" s="7">
        <v>0</v>
      </c>
      <c r="K113" s="7">
        <v>0</v>
      </c>
      <c r="L113" s="7">
        <v>0</v>
      </c>
      <c r="M113" s="7">
        <f>N113+Q113+R113</f>
        <v>0</v>
      </c>
      <c r="N113" s="7">
        <f t="shared" si="152"/>
        <v>0</v>
      </c>
      <c r="O113" s="7">
        <v>0</v>
      </c>
      <c r="P113" s="7">
        <v>0</v>
      </c>
      <c r="Q113" s="7">
        <v>0</v>
      </c>
      <c r="R113" s="7">
        <v>0</v>
      </c>
      <c r="S113" s="41" t="e">
        <f t="shared" si="107"/>
        <v>#DIV/0!</v>
      </c>
      <c r="T113" s="41" t="e">
        <f t="shared" si="108"/>
        <v>#DIV/0!</v>
      </c>
    </row>
    <row r="114" spans="1:22" ht="69.75" customHeight="1">
      <c r="A114" s="4" t="s">
        <v>73</v>
      </c>
      <c r="B114" s="46" t="s">
        <v>128</v>
      </c>
      <c r="C114" s="6" t="s">
        <v>94</v>
      </c>
      <c r="D114" s="4"/>
      <c r="E114" s="4"/>
      <c r="F114" s="4"/>
      <c r="G114" s="7">
        <f t="shared" ref="G114:I114" si="153">G115</f>
        <v>0</v>
      </c>
      <c r="H114" s="7">
        <f t="shared" si="153"/>
        <v>0</v>
      </c>
      <c r="I114" s="7">
        <f t="shared" si="153"/>
        <v>0</v>
      </c>
      <c r="J114" s="7">
        <f>J115</f>
        <v>0</v>
      </c>
      <c r="K114" s="7">
        <f>K115</f>
        <v>0</v>
      </c>
      <c r="L114" s="7">
        <f t="shared" ref="L114:R114" si="154">L115</f>
        <v>0</v>
      </c>
      <c r="M114" s="7">
        <f t="shared" si="154"/>
        <v>0</v>
      </c>
      <c r="N114" s="7">
        <f t="shared" si="154"/>
        <v>0</v>
      </c>
      <c r="O114" s="7">
        <f t="shared" si="154"/>
        <v>0</v>
      </c>
      <c r="P114" s="7">
        <f t="shared" si="154"/>
        <v>0</v>
      </c>
      <c r="Q114" s="7">
        <f t="shared" si="154"/>
        <v>0</v>
      </c>
      <c r="R114" s="7">
        <f t="shared" si="154"/>
        <v>0</v>
      </c>
      <c r="S114" s="41" t="e">
        <f t="shared" si="107"/>
        <v>#DIV/0!</v>
      </c>
      <c r="T114" s="41" t="e">
        <f t="shared" si="108"/>
        <v>#DIV/0!</v>
      </c>
    </row>
    <row r="115" spans="1:22" s="56" customFormat="1" ht="38.25" hidden="1">
      <c r="A115" s="58"/>
      <c r="B115" s="66" t="s">
        <v>129</v>
      </c>
      <c r="C115" s="57"/>
      <c r="D115" s="58" t="s">
        <v>96</v>
      </c>
      <c r="E115" s="58" t="s">
        <v>68</v>
      </c>
      <c r="F115" s="58" t="s">
        <v>130</v>
      </c>
      <c r="G115" s="51">
        <f>H115+L115</f>
        <v>0</v>
      </c>
      <c r="H115" s="51">
        <f t="shared" ref="H115" si="155">SUM(I115:J115)</f>
        <v>0</v>
      </c>
      <c r="I115" s="51">
        <v>0</v>
      </c>
      <c r="J115" s="51">
        <v>0</v>
      </c>
      <c r="K115" s="51"/>
      <c r="L115" s="51"/>
      <c r="M115" s="51">
        <f t="shared" ref="M115" si="156">N115+R115</f>
        <v>0</v>
      </c>
      <c r="N115" s="51">
        <f t="shared" ref="N115" si="157">SUM(O115:P115)</f>
        <v>0</v>
      </c>
      <c r="O115" s="51">
        <v>0</v>
      </c>
      <c r="P115" s="51">
        <v>0</v>
      </c>
      <c r="Q115" s="51"/>
      <c r="R115" s="51"/>
      <c r="S115" s="55" t="e">
        <f t="shared" si="107"/>
        <v>#DIV/0!</v>
      </c>
      <c r="T115" s="55" t="e">
        <f t="shared" si="108"/>
        <v>#DIV/0!</v>
      </c>
    </row>
    <row r="116" spans="1:22" ht="45.75" customHeight="1">
      <c r="A116" s="31" t="s">
        <v>74</v>
      </c>
      <c r="B116" s="35" t="s">
        <v>9</v>
      </c>
      <c r="C116" s="31" t="s">
        <v>222</v>
      </c>
      <c r="D116" s="31"/>
      <c r="E116" s="31"/>
      <c r="F116" s="31"/>
      <c r="G116" s="34">
        <f>G117+G118</f>
        <v>38756.699999999997</v>
      </c>
      <c r="H116" s="34">
        <f t="shared" ref="H116:R116" si="158">H117+H118</f>
        <v>38756.699999999997</v>
      </c>
      <c r="I116" s="34">
        <f t="shared" si="158"/>
        <v>38756.699999999997</v>
      </c>
      <c r="J116" s="34">
        <f t="shared" si="158"/>
        <v>0</v>
      </c>
      <c r="K116" s="34">
        <f t="shared" si="158"/>
        <v>0</v>
      </c>
      <c r="L116" s="34">
        <f t="shared" si="158"/>
        <v>0</v>
      </c>
      <c r="M116" s="34">
        <f t="shared" si="158"/>
        <v>35966.239999999998</v>
      </c>
      <c r="N116" s="34">
        <f t="shared" si="158"/>
        <v>35966.239999999998</v>
      </c>
      <c r="O116" s="34">
        <f t="shared" si="158"/>
        <v>35966.239999999998</v>
      </c>
      <c r="P116" s="34">
        <f t="shared" si="158"/>
        <v>0</v>
      </c>
      <c r="Q116" s="34">
        <f t="shared" si="158"/>
        <v>0</v>
      </c>
      <c r="R116" s="34">
        <f t="shared" si="158"/>
        <v>0</v>
      </c>
      <c r="S116" s="41">
        <f t="shared" si="107"/>
        <v>0.92800057796458424</v>
      </c>
      <c r="T116" s="41">
        <f t="shared" si="108"/>
        <v>0.92800057796458424</v>
      </c>
    </row>
    <row r="117" spans="1:22" ht="49.5" customHeight="1">
      <c r="A117" s="4" t="s">
        <v>75</v>
      </c>
      <c r="B117" s="23" t="s">
        <v>132</v>
      </c>
      <c r="C117" s="4" t="s">
        <v>21</v>
      </c>
      <c r="D117" s="4" t="s">
        <v>96</v>
      </c>
      <c r="E117" s="4" t="s">
        <v>69</v>
      </c>
      <c r="F117" s="4" t="s">
        <v>95</v>
      </c>
      <c r="G117" s="7">
        <f>H117+L117</f>
        <v>22813.7</v>
      </c>
      <c r="H117" s="7">
        <f t="shared" ref="H117:H118" si="159">SUM(I117:J117)</f>
        <v>22813.7</v>
      </c>
      <c r="I117" s="7">
        <v>22813.7</v>
      </c>
      <c r="J117" s="7">
        <v>0</v>
      </c>
      <c r="K117" s="7">
        <v>0</v>
      </c>
      <c r="L117" s="7">
        <v>0</v>
      </c>
      <c r="M117" s="7">
        <f t="shared" ref="M117:M118" si="160">N117+R117</f>
        <v>22171.599999999999</v>
      </c>
      <c r="N117" s="7">
        <f t="shared" ref="N117:N118" si="161">SUM(O117:P117)</f>
        <v>22171.599999999999</v>
      </c>
      <c r="O117" s="7">
        <v>22171.599999999999</v>
      </c>
      <c r="P117" s="7">
        <v>0</v>
      </c>
      <c r="Q117" s="7">
        <v>0</v>
      </c>
      <c r="R117" s="7">
        <v>0</v>
      </c>
      <c r="S117" s="41">
        <f t="shared" si="107"/>
        <v>0.9718546312084404</v>
      </c>
      <c r="T117" s="41">
        <f t="shared" si="108"/>
        <v>0.9718546312084404</v>
      </c>
    </row>
    <row r="118" spans="1:22" ht="36" customHeight="1">
      <c r="A118" s="4" t="s">
        <v>76</v>
      </c>
      <c r="B118" s="21" t="s">
        <v>131</v>
      </c>
      <c r="C118" s="5" t="s">
        <v>0</v>
      </c>
      <c r="D118" s="5">
        <v>18</v>
      </c>
      <c r="E118" s="5">
        <v>8</v>
      </c>
      <c r="F118" s="4" t="s">
        <v>97</v>
      </c>
      <c r="G118" s="7">
        <f t="shared" ref="G118" si="162">H118+L118</f>
        <v>15943</v>
      </c>
      <c r="H118" s="7">
        <f t="shared" si="159"/>
        <v>15943</v>
      </c>
      <c r="I118" s="7">
        <v>15943</v>
      </c>
      <c r="J118" s="7">
        <v>0</v>
      </c>
      <c r="K118" s="7">
        <v>0</v>
      </c>
      <c r="L118" s="7">
        <v>0</v>
      </c>
      <c r="M118" s="7">
        <f t="shared" si="160"/>
        <v>13794.64</v>
      </c>
      <c r="N118" s="7">
        <f t="shared" si="161"/>
        <v>13794.64</v>
      </c>
      <c r="O118" s="7">
        <v>13794.64</v>
      </c>
      <c r="P118" s="7">
        <v>0</v>
      </c>
      <c r="Q118" s="7">
        <v>0</v>
      </c>
      <c r="R118" s="7">
        <v>0</v>
      </c>
      <c r="S118" s="41">
        <f t="shared" si="107"/>
        <v>0.86524744401931875</v>
      </c>
      <c r="T118" s="41">
        <f t="shared" si="108"/>
        <v>0.86524744401931875</v>
      </c>
    </row>
    <row r="119" spans="1:22" ht="38.25">
      <c r="A119" s="31" t="s">
        <v>77</v>
      </c>
      <c r="B119" s="32" t="s">
        <v>26</v>
      </c>
      <c r="C119" s="33" t="s">
        <v>222</v>
      </c>
      <c r="D119" s="33"/>
      <c r="E119" s="33"/>
      <c r="F119" s="33"/>
      <c r="G119" s="34">
        <f>G120+G122</f>
        <v>126343.5</v>
      </c>
      <c r="H119" s="34">
        <f t="shared" ref="H119:R119" si="163">H120+H122</f>
        <v>126343.5</v>
      </c>
      <c r="I119" s="34">
        <f t="shared" si="163"/>
        <v>58110.500004773407</v>
      </c>
      <c r="J119" s="34">
        <f t="shared" si="163"/>
        <v>68232.999995226593</v>
      </c>
      <c r="K119" s="34">
        <f t="shared" si="163"/>
        <v>0</v>
      </c>
      <c r="L119" s="34">
        <f t="shared" si="163"/>
        <v>0</v>
      </c>
      <c r="M119" s="34">
        <f t="shared" si="163"/>
        <v>125530</v>
      </c>
      <c r="N119" s="34">
        <f t="shared" si="163"/>
        <v>125530</v>
      </c>
      <c r="O119" s="34">
        <f t="shared" si="163"/>
        <v>57929.314582326406</v>
      </c>
      <c r="P119" s="34">
        <f t="shared" si="163"/>
        <v>67600.685417673594</v>
      </c>
      <c r="Q119" s="34">
        <f t="shared" si="163"/>
        <v>0</v>
      </c>
      <c r="R119" s="34">
        <f t="shared" si="163"/>
        <v>0</v>
      </c>
      <c r="S119" s="41">
        <f t="shared" si="107"/>
        <v>0.99356120417750027</v>
      </c>
      <c r="T119" s="41">
        <f t="shared" si="108"/>
        <v>0.99356120417750027</v>
      </c>
    </row>
    <row r="120" spans="1:22" s="1" customFormat="1" ht="69.75" customHeight="1">
      <c r="A120" s="4" t="s">
        <v>78</v>
      </c>
      <c r="B120" s="9" t="s">
        <v>27</v>
      </c>
      <c r="C120" s="6" t="s">
        <v>174</v>
      </c>
      <c r="D120" s="4">
        <v>18</v>
      </c>
      <c r="E120" s="4" t="s">
        <v>74</v>
      </c>
      <c r="F120" s="4" t="s">
        <v>95</v>
      </c>
      <c r="G120" s="7">
        <f>H120+K120+L120</f>
        <v>38558.800000000003</v>
      </c>
      <c r="H120" s="7">
        <f>H121</f>
        <v>38558.800000000003</v>
      </c>
      <c r="I120" s="7">
        <f>I121</f>
        <v>38558.800000000003</v>
      </c>
      <c r="J120" s="7">
        <f>J121</f>
        <v>0</v>
      </c>
      <c r="K120" s="7">
        <f t="shared" ref="K120" si="164">K121</f>
        <v>0</v>
      </c>
      <c r="L120" s="7">
        <f>L121</f>
        <v>0</v>
      </c>
      <c r="M120" s="7">
        <f>N120+Q120+R120</f>
        <v>38558.800000000003</v>
      </c>
      <c r="N120" s="7">
        <f>N121</f>
        <v>38558.800000000003</v>
      </c>
      <c r="O120" s="7">
        <f>O121</f>
        <v>38558.800000000003</v>
      </c>
      <c r="P120" s="7">
        <f t="shared" ref="P120:Q120" si="165">P121</f>
        <v>0</v>
      </c>
      <c r="Q120" s="7">
        <f t="shared" si="165"/>
        <v>0</v>
      </c>
      <c r="R120" s="7">
        <f>R121</f>
        <v>0</v>
      </c>
      <c r="S120" s="41">
        <f t="shared" si="107"/>
        <v>1</v>
      </c>
      <c r="T120" s="41">
        <f t="shared" si="108"/>
        <v>1</v>
      </c>
    </row>
    <row r="121" spans="1:22" s="68" customFormat="1" ht="25.5" hidden="1">
      <c r="A121" s="58"/>
      <c r="B121" s="67" t="s">
        <v>127</v>
      </c>
      <c r="C121" s="57"/>
      <c r="D121" s="50"/>
      <c r="E121" s="50"/>
      <c r="F121" s="50"/>
      <c r="G121" s="51">
        <f>H121+L121</f>
        <v>38558.800000000003</v>
      </c>
      <c r="H121" s="51">
        <f>SUM(I121:J121)</f>
        <v>38558.800000000003</v>
      </c>
      <c r="I121" s="51">
        <v>38558.800000000003</v>
      </c>
      <c r="J121" s="51"/>
      <c r="K121" s="51"/>
      <c r="L121" s="51"/>
      <c r="M121" s="51">
        <f>N121+R121</f>
        <v>38558.800000000003</v>
      </c>
      <c r="N121" s="51">
        <f>SUM(O121:P121)</f>
        <v>38558.800000000003</v>
      </c>
      <c r="O121" s="51">
        <v>38558.800000000003</v>
      </c>
      <c r="P121" s="51"/>
      <c r="Q121" s="51"/>
      <c r="R121" s="51"/>
      <c r="S121" s="55">
        <f t="shared" si="107"/>
        <v>1</v>
      </c>
      <c r="T121" s="55">
        <f t="shared" si="108"/>
        <v>1</v>
      </c>
    </row>
    <row r="122" spans="1:22" s="1" customFormat="1" ht="25.5">
      <c r="A122" s="4" t="s">
        <v>111</v>
      </c>
      <c r="B122" s="93" t="s">
        <v>124</v>
      </c>
      <c r="C122" s="6" t="s">
        <v>174</v>
      </c>
      <c r="D122" s="6">
        <v>18</v>
      </c>
      <c r="E122" s="6">
        <v>9</v>
      </c>
      <c r="F122" s="28" t="s">
        <v>126</v>
      </c>
      <c r="G122" s="7">
        <f t="shared" ref="G122:I122" si="166">G123</f>
        <v>87784.7</v>
      </c>
      <c r="H122" s="7">
        <f>H123</f>
        <v>87784.7</v>
      </c>
      <c r="I122" s="7">
        <f t="shared" si="166"/>
        <v>19551.700004773404</v>
      </c>
      <c r="J122" s="7">
        <f>J123</f>
        <v>68232.999995226593</v>
      </c>
      <c r="K122" s="7">
        <f t="shared" ref="K122:R122" si="167">K123</f>
        <v>0</v>
      </c>
      <c r="L122" s="7">
        <f t="shared" si="167"/>
        <v>0</v>
      </c>
      <c r="M122" s="7">
        <f t="shared" si="167"/>
        <v>86971.199999999997</v>
      </c>
      <c r="N122" s="7">
        <f t="shared" si="167"/>
        <v>86971.199999999997</v>
      </c>
      <c r="O122" s="7">
        <f t="shared" si="167"/>
        <v>19370.514582326403</v>
      </c>
      <c r="P122" s="7">
        <f t="shared" si="167"/>
        <v>67600.685417673594</v>
      </c>
      <c r="Q122" s="7">
        <f t="shared" si="167"/>
        <v>0</v>
      </c>
      <c r="R122" s="7">
        <f t="shared" si="167"/>
        <v>0</v>
      </c>
      <c r="S122" s="41">
        <f t="shared" si="107"/>
        <v>0.99073300928293884</v>
      </c>
      <c r="T122" s="41">
        <f t="shared" si="108"/>
        <v>0.99073300928293884</v>
      </c>
      <c r="V122" s="49">
        <v>0.777276678</v>
      </c>
    </row>
    <row r="123" spans="1:22" s="68" customFormat="1" ht="36" hidden="1">
      <c r="A123" s="58" t="s">
        <v>79</v>
      </c>
      <c r="B123" s="69" t="s">
        <v>125</v>
      </c>
      <c r="C123" s="50"/>
      <c r="D123" s="50"/>
      <c r="E123" s="50"/>
      <c r="F123" s="50"/>
      <c r="G123" s="50">
        <f>H123</f>
        <v>87784.7</v>
      </c>
      <c r="H123" s="51">
        <v>87784.7</v>
      </c>
      <c r="I123" s="50">
        <f>H123-J123</f>
        <v>19551.700004773404</v>
      </c>
      <c r="J123" s="50">
        <f>H123*V123</f>
        <v>68232.999995226593</v>
      </c>
      <c r="K123" s="50"/>
      <c r="L123" s="50"/>
      <c r="M123" s="51">
        <f>N123+R123</f>
        <v>86971.199999999997</v>
      </c>
      <c r="N123" s="51">
        <v>86971.199999999997</v>
      </c>
      <c r="O123" s="50">
        <f>N123-P123</f>
        <v>19370.514582326403</v>
      </c>
      <c r="P123" s="50">
        <f>N123*V123</f>
        <v>67600.685417673594</v>
      </c>
      <c r="Q123" s="50"/>
      <c r="R123" s="50"/>
      <c r="S123" s="55">
        <f t="shared" si="107"/>
        <v>0.99073300928293884</v>
      </c>
      <c r="T123" s="55">
        <f t="shared" si="108"/>
        <v>0.99073300928293884</v>
      </c>
      <c r="V123" s="70">
        <v>0.777276678</v>
      </c>
    </row>
    <row r="139" spans="2:114" s="11" customFormat="1">
      <c r="B139" s="8"/>
      <c r="C139" s="1"/>
      <c r="D139" s="1"/>
      <c r="E139" s="1"/>
      <c r="F139" s="1"/>
      <c r="O139" s="12"/>
      <c r="S139" s="13"/>
      <c r="T139" s="13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</row>
    <row r="140" spans="2:114" s="11" customFormat="1">
      <c r="B140" s="8"/>
      <c r="C140" s="1"/>
      <c r="D140" s="1"/>
      <c r="E140" s="1"/>
      <c r="F140" s="1"/>
      <c r="O140" s="12"/>
      <c r="S140" s="13"/>
      <c r="T140" s="13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</row>
    <row r="141" spans="2:114" s="11" customFormat="1">
      <c r="B141" s="8"/>
      <c r="C141" s="1"/>
      <c r="D141" s="1"/>
      <c r="E141" s="1"/>
      <c r="F141" s="1"/>
      <c r="O141" s="12"/>
      <c r="S141" s="13"/>
      <c r="T141" s="13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</row>
    <row r="142" spans="2:114" s="11" customFormat="1">
      <c r="B142" s="8"/>
      <c r="C142" s="1"/>
      <c r="D142" s="1"/>
      <c r="E142" s="1"/>
      <c r="F142" s="1"/>
      <c r="O142" s="12"/>
      <c r="S142" s="13"/>
      <c r="T142" s="13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</row>
    <row r="143" spans="2:114" s="11" customFormat="1">
      <c r="B143" s="8"/>
      <c r="C143" s="1"/>
      <c r="D143" s="1"/>
      <c r="E143" s="1"/>
      <c r="F143" s="1"/>
      <c r="O143" s="12"/>
      <c r="S143" s="13"/>
      <c r="T143" s="13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</row>
  </sheetData>
  <mergeCells count="38">
    <mergeCell ref="F10:F11"/>
    <mergeCell ref="S7:T8"/>
    <mergeCell ref="S9:S11"/>
    <mergeCell ref="T9:T11"/>
    <mergeCell ref="O9:P9"/>
    <mergeCell ref="N9:N11"/>
    <mergeCell ref="R9:R11"/>
    <mergeCell ref="O10:O11"/>
    <mergeCell ref="P10:P11"/>
    <mergeCell ref="K9:K11"/>
    <mergeCell ref="L9:L11"/>
    <mergeCell ref="Q9:Q11"/>
    <mergeCell ref="I10:I11"/>
    <mergeCell ref="J10:J11"/>
    <mergeCell ref="A7:A11"/>
    <mergeCell ref="A36:A41"/>
    <mergeCell ref="A58:A60"/>
    <mergeCell ref="A91:A95"/>
    <mergeCell ref="B91:B95"/>
    <mergeCell ref="B7:B11"/>
    <mergeCell ref="B36:B41"/>
    <mergeCell ref="B58:B60"/>
    <mergeCell ref="B1:S1"/>
    <mergeCell ref="B3:S3"/>
    <mergeCell ref="B5:S5"/>
    <mergeCell ref="M8:R8"/>
    <mergeCell ref="G9:G11"/>
    <mergeCell ref="C7:C11"/>
    <mergeCell ref="G8:L8"/>
    <mergeCell ref="H9:H11"/>
    <mergeCell ref="I9:J9"/>
    <mergeCell ref="B4:S4"/>
    <mergeCell ref="B2:S2"/>
    <mergeCell ref="M9:M11"/>
    <mergeCell ref="G7:R7"/>
    <mergeCell ref="D7:F9"/>
    <mergeCell ref="D10:D11"/>
    <mergeCell ref="E10:E11"/>
  </mergeCells>
  <printOptions horizontalCentered="1"/>
  <pageMargins left="0.11811023622047245" right="0.11811023622047245" top="0.19685039370078741" bottom="0.19685039370078741" header="0.11811023622047245" footer="0.11811023622047245"/>
  <pageSetup paperSize="9" scale="61" fitToHeight="0" orientation="landscape" r:id="rId1"/>
  <rowBreaks count="2" manualBreakCount="2">
    <brk id="118" max="19" man="1"/>
    <brk id="1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СВОД_ДЗТиСЗН_форма</vt:lpstr>
      <vt:lpstr>СВОД_ДЗТиСЗН_форма!Заголовки_для_печати</vt:lpstr>
      <vt:lpstr>СВОД_ДЗТиСЗН_форма!Область_печати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ГлБухгалтер</dc:creator>
  <cp:lastModifiedBy>Панова Юлия Сергеевна</cp:lastModifiedBy>
  <cp:lastPrinted>2019-07-04T13:58:11Z</cp:lastPrinted>
  <dcterms:created xsi:type="dcterms:W3CDTF">2013-07-23T17:26:30Z</dcterms:created>
  <dcterms:modified xsi:type="dcterms:W3CDTF">2019-07-29T12:28:15Z</dcterms:modified>
</cp:coreProperties>
</file>