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4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sharedStrings.xml><?xml version="1.0" encoding="utf-8"?>
<sst xmlns="http://schemas.openxmlformats.org/spreadsheetml/2006/main" count="6434" uniqueCount="985">
  <si>
    <t>№ п/п</t>
  </si>
  <si>
    <t>НПА</t>
  </si>
  <si>
    <t>МСП</t>
  </si>
  <si>
    <t>Фактическое исполнение</t>
  </si>
  <si>
    <t>Размер (тыс.руб)</t>
  </si>
  <si>
    <t>Расход бюджетных ассигнований нарастающим итогом с начала года (тыс.руб)</t>
  </si>
  <si>
    <t>Законы Российской Федерации и Федеральные законы</t>
  </si>
  <si>
    <t>1.</t>
  </si>
  <si>
    <t xml:space="preserve">Федеральный закон от 12.01.95 №5-ФЗ «О ветеранах» </t>
  </si>
  <si>
    <t>Оплата жилищно-коммунальных услуг отдельным категориям граждан (Федеральный бюджет)</t>
  </si>
  <si>
    <t>Осуществление полномочий по обеспечению жильем отдельных категорий граждан.</t>
  </si>
  <si>
    <t>2.</t>
  </si>
  <si>
    <t>Федеральный закон 12.01.1995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</t>
  </si>
  <si>
    <t>3.</t>
  </si>
  <si>
    <t>Предоставление материальной и иной помощи для погребения</t>
  </si>
  <si>
    <t>4.</t>
  </si>
  <si>
    <t xml:space="preserve">Федеральный Закон от 25.4.202 № 40_ФЗ «Об обязательном страховании гражданской ответственности владельцев транспортных средств»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</si>
  <si>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</si>
  <si>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5.</t>
  </si>
  <si>
    <t>ежемесячное пособие по уходу за ребенком</t>
  </si>
  <si>
    <t>единовременное пособие при рождении ребенка</t>
  </si>
  <si>
    <t>Выплаты единовременного пособия беременной жене военнослужащего, проходящего военную службу по призыву</t>
  </si>
  <si>
    <t>Выплата ежемесячного пособия на ребенка военнослужащего</t>
  </si>
  <si>
    <t>6.</t>
  </si>
  <si>
    <t>Федеральный закон от 24.11.95г. №181-ФЗ «О социальной защите инвалидов Российской Федерации»</t>
  </si>
  <si>
    <t>7.</t>
  </si>
  <si>
    <t xml:space="preserve">Закон Российской Федерации от 15.05.1991г. № 1244-1О социальной защите граждан, подвергшихся воздействию радиации вследствие катастрофы на Чернобыльской АЭС» </t>
  </si>
  <si>
    <t>8.</t>
  </si>
  <si>
    <t xml:space="preserve"> Социальные выплаты безработным гражданам </t>
  </si>
  <si>
    <t>9.</t>
  </si>
  <si>
    <t>Ежегодная денежная выплата лицам, награжденным нагрудным знаком "Почетный донор России"</t>
  </si>
  <si>
    <t>Постановления Правительства Российской Федерации</t>
  </si>
  <si>
    <t xml:space="preserve">Постановление Правительства РФ от 27.12.2000г. №1013 «О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осложнений» </t>
  </si>
  <si>
    <t>Выплаты государственной ежемесячной денежной компенсации гражданам при возникновении поствакцинальных осложнений</t>
  </si>
  <si>
    <t>Законодательство Архангельской области</t>
  </si>
  <si>
    <t>Социальная поддержка детей-сирот и детей, оставшихся без попечения родителей, по оплате жилого помещения и коммунальных услуг, а также по освобождению от задолженности по оплате жилого помещения и коммунальных услуг</t>
  </si>
  <si>
    <t>Законы Ненецкого автономного округа</t>
  </si>
  <si>
    <t>Закон Ненецкого автономного округа от 22 марта 2011 года № 10-оз «О ежемесячной компенсационной социальной выплате родителю или иному законному представителю, совместно проживающему и фактически воспитывающему ребенка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выплаты»</t>
  </si>
  <si>
    <t>ежемесячная компенсационная социальной выплата родителю или иному законному представителю, совместно проживающему и фактически воспитывающему ребёнка на дому, которому временно не предоставлено место в дошкольном образовательном учреждении, и наделении органов местного самоуправления государственными полномочиями по назначению и выплате ежемесячной компенсационной социальной выплаты</t>
  </si>
  <si>
    <t>закон Ненецкого автономного округа                                                      от 16.04.2014 № 12-ОЗ «Об образовании в Ненецком автономном округе»</t>
  </si>
  <si>
    <t xml:space="preserve"> Обеспечение «Подарком первоклассника» детей, поступающих в первый класс окружных государственных и муниципальных общеобразовательных учреждений</t>
  </si>
  <si>
    <t>Закон Ненецкого автономного округа от 27.02.2009 № 13-оз «О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округа по предоставлению дополнительных мер социальной поддержки»</t>
  </si>
  <si>
    <t>Ежемесячная денежная выплата лицам, награжденным знаком «Почетный донор СССР», «Почетный донор России»</t>
  </si>
  <si>
    <t>Ежемесячная выплата гражданам, один из родителей которых погиб (пропал без вести) при участии в боевых действиях в войну с Финляндией в период с 30 ноября 1939 по 13 марта 1940 либо в Великую отечественную войну в период с 22 июня 1941 по 09 (11) мая 1945, либо в войну с Японией в период с 09 августа 1945 по 03 сентября 1945 или умер в указанный период вследствие ранения, увечья или заболевания, полученного в связи с пребыванием на соответствующем фронте, или умер (погиб) в плену, при условии, если они не достигли возраста 18 лет на день гибели (пропажи без вести) или смерти одного из родителей</t>
  </si>
  <si>
    <t>Единовременная денежная выплата ко Дню Победы вдовам (вдовцам) погибших (умерших) участников ВОВ</t>
  </si>
  <si>
    <t>Соц.поддержка в виде единовременной компенсационной выплаты гражданам, достигшим 70-летнего возраста, на капитальный ремонт жилого помещения</t>
  </si>
  <si>
    <t>Единовременная социальная помощь гражданам, утратившим имущество в результате пожара в жилом помещении</t>
  </si>
  <si>
    <t>Ежемесячная денежная выплата лицам, состоящим на учете в ГБУЗ НАО «Ненецкая окружная больница», больным сахарным диабетом и (или) онкологическими заболеваниями</t>
  </si>
  <si>
    <t>Ежемесячная денежная выплата бывшим работникам Нарьян - Марского городского рыболовецкого кооператива и объединения общественного питания Ненецкого окружного рыболовецкого потребительского союза</t>
  </si>
  <si>
    <t>Социальная поддержка в виде ежемесячной компенсации абонентской платы за пользование квартирным телефоном лицам, постоянно проживающим в сельских населённых пунктах Ненецкого автономного округа</t>
  </si>
  <si>
    <t>закона Ненецкого автономного округа от 26.02.2007 № 21-ОЗ «О поддержке семьи, материнства, отцовства и детства в Ненецком автономном округе»</t>
  </si>
  <si>
    <t>Поддержка несовершеннолетним детям неработающих пенсионеров в виде компенсации расходов на проезд к месту использования отпуска</t>
  </si>
  <si>
    <t>Социальная поддержка многодетных семей в виде ежегодной единовременной социальной выплаты к учебному году</t>
  </si>
  <si>
    <t>Социальная поддержка многодетных семей на оплату стоимости проезда и провоза багажа к месту использования отпуска</t>
  </si>
  <si>
    <t>средний размер 30,0</t>
  </si>
  <si>
    <t>Социальная поддержка студентам из многодетных семей в виде компенсации стоимости проезда к месту учебы и обратно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</si>
  <si>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</t>
  </si>
  <si>
    <t xml:space="preserve">Предоставление детям в возрасте от 7 до 16 лет (в детский лагерь труда и отдыха - от 7 до 17 лет) из семей, находящихся в трудной жизненной ситуации, или из семей, находящихся в социально опасном положении, или находящиеся на содержании и воспитании лица, заменяющего родителей, бесплатных путевок и проезда к месту нахождения соответствующей организации и обратно
</t>
  </si>
  <si>
    <t xml:space="preserve"> Новогодние подарки детям</t>
  </si>
  <si>
    <t>Окружной материнский (семейный) капитал</t>
  </si>
  <si>
    <t>закон Ненецкого автономного округа от 01.07.2008 № 36-ОЗ «О наградах и почетных званиях Ненецкого автономного округа»</t>
  </si>
  <si>
    <t>Единовременное денежное вознаграждение гражданам, награжденным медалью «За особые заслуги перед Ненецким автономным округом»</t>
  </si>
  <si>
    <t>Ежемесячное денежное вознаграждение гражданам, награжденным медалью «За особые заслуги перед НАО»</t>
  </si>
  <si>
    <t>Единовременное денежное вознаграждение гражданам, награжденным  Почетной грамотой НАО</t>
  </si>
  <si>
    <t>Единовременное денежное вознаграждение лицам, удостоенным звания «Почетный гражданин Ненецкого автономного округа»</t>
  </si>
  <si>
    <t>Ежемесячное денежное вознаграждение гражданам, удостоенным звания Почётный гражданин НАО</t>
  </si>
  <si>
    <t>Единовременное денежное вознаграждение гражданам, награжденным Почетной грамотой Администрации НАО</t>
  </si>
  <si>
    <t>Дополнительное ежемесячное материальное обеспечение лиц, имеющих особые заслуги перед НАО</t>
  </si>
  <si>
    <t>Единовременное денежное вознаграждение лицам, награжденным медалью «Родительская слава Ненецкого автономного округа»</t>
  </si>
  <si>
    <t>закон Ненецкого автономного округа от 29.06.2012 № 47-оз «О дополнительной мере социальной поддержки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операций»</t>
  </si>
  <si>
    <t>Ежемесячная компенсационная выплата одному из родителей военнослужащих, погибших при исполнении обязанностей военной службы в условиях боевых действий или в связи с выполнением задач в условиях вооруженного конфликта, в ходе контртеррористических операций</t>
  </si>
  <si>
    <t>закон Ненецкого автономного округа от 26.06.2013 № 50-оз «О дополнительных мерах социальной поддержки в сфере обеспечения жилыми помещениями граждан, уволенных с военной службы (службы), и приравненных к ним лиц»</t>
  </si>
  <si>
    <t>10.</t>
  </si>
  <si>
    <t>закон Ненецкого автономного округа от 23.06.2011 № 51-оз «О дополнительных мерах социальной поддержки в Ненецком автономном округе»</t>
  </si>
  <si>
    <t>Единовременная выплата ветеранам труда Российской Федерации и ветеранам труда Ненецкого автономного округа</t>
  </si>
  <si>
    <t>Социальная поддержка граждан пожилого возраста, которым присвоено звание «Ветеран труда» и (или) «Ветеран труда Ненецкого автономного округа в виде бесплатной подписки на общественно-политическую газету Ненецкого автономного округа «Няръяна вындер»</t>
  </si>
  <si>
    <t>11.</t>
  </si>
  <si>
    <t>Единовременное денежное пособие при усыновлении</t>
  </si>
  <si>
    <t>Ежемесячное денежное пособие при усыновлении</t>
  </si>
  <si>
    <t>Ежемесячное денежное пособие  при усыновлении ребенка-инвалида, ребенка в возрасте старше семи лет, а также детей, являющихся братьями и (или) сестрами</t>
  </si>
  <si>
    <t>12.</t>
  </si>
  <si>
    <t xml:space="preserve"> закон Ненецкого автономного округа от 03.10.2012 № 63-оз «О дополнительных мерах социальной поддержки инвалидов в Ненецком автономном округе»</t>
  </si>
  <si>
    <t>Единовременная компенсация части стоимости приобретенного либо приобретаемого на территории Российской Федерации жилого помещения гражданам, относящимся к категориям инвалидов I, II, III группы, а также семьям, имеющим детей-инвалидов</t>
  </si>
  <si>
    <t>Единовременная компенсационная выплата к Международному Дню инвалидов</t>
  </si>
  <si>
    <t>Ежемесячная компенсационная выплата детям-инвалидам, проживающим в семьях, размер среднедушевого дохода которых не превышает величины прожиточного минимума, установленной в Ненецком автономном округе в расчете на душу населения</t>
  </si>
  <si>
    <t>Единовременная компенсация части стоимости приобретенного самостоятельно технического средства реабилитации (в том числе протезного изделия) в рамках предоставленной частью 6 статьи 11 Федерального закона от 24.11.1995 № 181-ФЗ «О социальной защите инвалидов Российской Федерации» меры социальной поддержки</t>
  </si>
  <si>
    <t>Единовременная компенсация стоимости приобретенных самостоятельно протезных изделий и (или) иных технических средств реабилитации, не входящих в федеральный перечень реабилитационных мероприятий, технических средств реабилитации и услуг, предоставляемых инвалиду</t>
  </si>
  <si>
    <t>13.</t>
  </si>
  <si>
    <t>14.</t>
  </si>
  <si>
    <t>закон Ненецкого автономного округа от 25.11.2010 № 86-оз «О дополнительных мерах социальной поддержки инвалидов, получающих социальную пенсию по инвалидности»</t>
  </si>
  <si>
    <t xml:space="preserve"> Компенсация расходов на оплату стоимости проезда к месту отдыха и обратно лицам, проживающим на территории Ненецкого автономного округа, являющимся инвалидами и получающим социальную пенсию по инвалидности
</t>
  </si>
  <si>
    <t>15.</t>
  </si>
  <si>
    <t>16.</t>
  </si>
  <si>
    <t>Закон Ненецкого автономного округа от 6 марта 1998 года № 113-оз «О досрочной окружной пенсии работникам образования»</t>
  </si>
  <si>
    <t>Выплаты досрочной окружной пенсии работникам образования.</t>
  </si>
  <si>
    <t>17.</t>
  </si>
  <si>
    <t>Ежемесячная компенсационная денежная выплата лицам, имеющим звание "Ветеран труда"</t>
  </si>
  <si>
    <t>Ежемесячная компенсационная денежная выплата лицам, проработавшим в тылу в период Великой Отечественной войны</t>
  </si>
  <si>
    <t>Ежемесячная компенсационная денежная выплата               реабилитированным лицам</t>
  </si>
  <si>
    <t>Ежемесячная компенсационная денежная выплата лицам, признанным пострадавшими от политических репрессий.</t>
  </si>
  <si>
    <t>Единовременная компенсационная выплата гражданам пожилого возраста</t>
  </si>
  <si>
    <t>Ежемесячное пособие детям, потерявшим одного из родителей в авиационной катастрофе</t>
  </si>
  <si>
    <t>Ежемесячная компенсационная выплата лицам, проработавшим в тылу на неоккупированных территориях не менее шести месяцев</t>
  </si>
  <si>
    <t>Ежемесячные компенсационные выплаты лицам, родившимся в 1932-1945 годах</t>
  </si>
  <si>
    <t>Ежемесячные компенсационные выплаты гражданам, получающим пенсию</t>
  </si>
  <si>
    <t>Ежемесячные компенсационные выплаты неработающим трудоспособным лицам, осуществляющим уход за инвалидами 1 группы</t>
  </si>
  <si>
    <t>Ежемесячная компенсационная выплата участникам событий космодроме «Плесецк»</t>
  </si>
  <si>
    <t>Ежегодная денежная выплата участникам и инвалидам Великой Отечественной войны</t>
  </si>
  <si>
    <t>Ежемесячная денежная выплата участникам и инвалидам Великой Отечественной войны</t>
  </si>
  <si>
    <t>Материальная помощь участникам боевых действий локальных войн на оплату медицинской реабилитации</t>
  </si>
  <si>
    <t>Материальная помощь участникам боевых действий локальных войн на оплату обучения</t>
  </si>
  <si>
    <t>Материальная помощь участникам боевых действий локальных войн на ремонт</t>
  </si>
  <si>
    <t xml:space="preserve">Оплата занимаемой общей площади жилых помещений и стоимости коммунальных услуг лицам, имеющим звание "Ветеран труда" </t>
  </si>
  <si>
    <t>Оплата занимаемой общей площади жилых помещений и стоимости коммунальных услуг лицам, проработавшим в тылу в период ВОВ</t>
  </si>
  <si>
    <t>Оплата занимаемой общей площади жилых помещений и стоимости коммунальных услуг реабилитированным лицам</t>
  </si>
  <si>
    <t>Возмещение расходов на погребение реабилитированных лиц</t>
  </si>
  <si>
    <t>Бесплатная установка телефона реабилитированным лицам</t>
  </si>
  <si>
    <t>Оплата занимаемой общей площади жилых помещений и стоимости коммунальных услуг лицам, признанным пострадавшими от политических репрессий.</t>
  </si>
  <si>
    <t>Оплата занимаемой общей площади жилых помещений и стоимости коммунальных услуг участникам боевых действий.</t>
  </si>
  <si>
    <t>Компенсация стоимости проезда к месту нахождения образовательной организации и обратно детям, потерявшим одного из родителей в авиационной катастрофе</t>
  </si>
  <si>
    <t>Государственная социальная помощь малоимущим семьям</t>
  </si>
  <si>
    <t>Оплата проезда реабилитированным лицам</t>
  </si>
  <si>
    <t>Материальная помощь участникам боевых действий локальных войн на строительство (приобретение) жилья в НАО</t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</si>
  <si>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</si>
  <si>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степени</t>
    </r>
  </si>
  <si>
    <r>
      <t xml:space="preserve">Единовременные пособие лицам, награжденных знаком "Материнская слава"                 </t>
    </r>
    <r>
      <rPr>
        <b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степени</t>
    </r>
  </si>
  <si>
    <t>Ежемесячные денежные выплаты на содержание детей-сирот и детей, оставшихся без попечения родителей, находящихся под опекой (попечительством) и в приемных семьях</t>
  </si>
  <si>
    <t xml:space="preserve">Обеспечение детей-инвалидов, а также лиц, сопровождающих ребенка-инвалида бесплатным проездом к месту обучения в специализированное государственное учреждение </t>
  </si>
  <si>
    <t>Оплата многодетным семьям коммунальных услуг</t>
  </si>
  <si>
    <t>18.</t>
  </si>
  <si>
    <t>Социальная помощь студентам из числа детей оленеводов, чумработницам (учеба)</t>
  </si>
  <si>
    <t>Социальная помощь студентам из числа детей оленеводов, чумработницам (проезд)</t>
  </si>
  <si>
    <t>Социальная помощь студентам из числа детей оленеводов, чумработницам (стипендия)</t>
  </si>
  <si>
    <t xml:space="preserve">Единовременные социальные выплаты для компенсации расходов на получение дополнительных платных медицинских услуг с целью оформления разрешения на оружие </t>
  </si>
  <si>
    <t xml:space="preserve">Ежемесячные социальные выплаты оленеводам, чумработницам </t>
  </si>
  <si>
    <t>Ежегодные единовременные социальные выплаты оленеводам, чумработницам, которым назначена трудовая пенсия</t>
  </si>
  <si>
    <t>предоставление оленеводам и чумработницам средств первой медицинской помощи (медицинских аптечек)</t>
  </si>
  <si>
    <t xml:space="preserve"> Обеспечение средствами гигиены для новорождённого при рождении ребёнка</t>
  </si>
  <si>
    <t>19.</t>
  </si>
  <si>
    <t>предоставление единовременной социальной выплаты для погашения части ипотечного кредита (займа) при рождении (усыновлении) ребенка.</t>
  </si>
  <si>
    <t>компенсацию части процентов, начисленных кредитором за пользование ипотечным кредитом (займом)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</si>
  <si>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</si>
  <si>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</t>
  </si>
  <si>
    <t>20.</t>
  </si>
  <si>
    <t>закон Ненецкого автономного округа от 06.01.2005 № 538-оз «О статусе лиц, замещающих государственные должности Ненецкого автономного округа»</t>
  </si>
  <si>
    <t>Ежемесячная доплата к пенсии лицам, замещавшим государственные должности Ненецкого автономного округа</t>
  </si>
  <si>
    <t>21.</t>
  </si>
  <si>
    <t>закон Ненецкого автономного округа от 1 декабря 2005 года № 636-оз «О государственной гражданской службе Ненецкого автономного округа»</t>
  </si>
  <si>
    <t>Ежемесячная доплата к пенсии государственным гражданским служащим</t>
  </si>
  <si>
    <t>Постановления Администрации Ненецкого автономного округа</t>
  </si>
  <si>
    <t>Постановление администрации НАО "Об организации выплаты вознаграждения за добровольную сдачу незаконно хранящегося оружия, боеприпасов, взрывчатых веществ и взрывных устройств" от 17.07.2012 N 197-п</t>
  </si>
  <si>
    <t>Выплата вознаграждения за добровольную сдачу незаконно хранящегося оружия, боеприпасов, взрывчатых веществ и взрывных устройств</t>
  </si>
  <si>
    <t>Постановление администрации НАО  от 20.11.2012 N 349-п
"Государственная поддержка жителей сельской местности при строительстве или газификации индивидуальных домов" государственной программы Ненецкого автономного округа "Обеспечение доступным и комфортным жильем и коммунальными услугами граждан, проживающих в Ненецком автономном округе" гл.2</t>
  </si>
  <si>
    <t>Социальные выплаты  жителям сельской местности на строительство (завершение ранее начатого строительства) индивидуальных домов</t>
  </si>
  <si>
    <t xml:space="preserve">Выплата компенсации расходов на зубопротезирование неработающих граждан старшего поколения </t>
  </si>
  <si>
    <t>предоставление единовременной социальной выплаты для погашения части ипотечного кредита (займа) при рождении (усыновлении) ребенка</t>
  </si>
  <si>
    <t xml:space="preserve"> компенсации части процентов, начисленных банком или иным юридическим лицом за пользование кредитом (займом)</t>
  </si>
  <si>
    <t xml:space="preserve"> Социальная помощь гражданам пожилого возраста на компенсацию проезда для участия в спортивных соревнованиях и интеллектуально-творческих мероприятиях, проводимых на территории Российской Федерации</t>
  </si>
  <si>
    <t xml:space="preserve"> Социальная помощь неработающим гражданам старшего поколения на компенсацию стоимости проезда к месту оздоровления и обратно в учреждениях социального обслуживания населения Ненецкого автономного округа</t>
  </si>
  <si>
    <t>Нормативный правовой акт</t>
  </si>
  <si>
    <t>Мера социальной поддержки</t>
  </si>
  <si>
    <t>Обеспечение питанием дноров крови и ее компанениов в день сдачи крови</t>
  </si>
  <si>
    <t xml:space="preserve"> Единовременные выплаты на питание за каждую сданную дозу крови и её компонентов</t>
  </si>
  <si>
    <t>Дополнительные единовременные денежные выплаты лицам постоянно проживающим в Ненецком автономном округе и являющимися активными (кадровыми) донорами крови и ее компанентов</t>
  </si>
  <si>
    <t>Дополнительные меры социальной поддержки приемных семей:</t>
  </si>
  <si>
    <t xml:space="preserve"> возмещение расходов на оплату коммунальных услуг</t>
  </si>
  <si>
    <t>субсидии на приобретение транспорта по выбору (лодка с мотором, снегоход, автомобиль)</t>
  </si>
  <si>
    <t>субсидия на приобретение мебели</t>
  </si>
  <si>
    <t>субсидия на оплату текущего ремонта жилого помещения</t>
  </si>
  <si>
    <t>* в случае изменений плановых показателей расхода бюджетных ассигнований исполнителями предоставляются пояснения по каждому виду отклонений</t>
  </si>
  <si>
    <t>пенсия назначенная безработным гражданам досрочно</t>
  </si>
  <si>
    <t>Cубсидии гражданам на оплату жилого помещения и коммунальных услуг в соответствии с Правилами предоставления субсидий на оплату жилого помещения и коммунальных услуг, утверждёнными постановлением Правительства Российской Федерации от 14 декабря 2005 года № 761 «О предоставлении субсидий на оплату жилого помещения и коммунальных услуг»</t>
  </si>
  <si>
    <t>единовременная компенсационная выплата ежегодного дополнительного оплачиваемого отпуска</t>
  </si>
  <si>
    <t>Ежегодная единовременная компенсация на оздоровление</t>
  </si>
  <si>
    <t>ежемесячная выплата денежной компенсации на приобретение продовольственых товаров</t>
  </si>
  <si>
    <t>Стипендии безработным</t>
  </si>
  <si>
    <t>Социальная поддержка в виде ежемесячной денеж ной выплаты для восстановления белкового дефи цита лицам, больным акти вными формами туберкулеза</t>
  </si>
  <si>
    <t xml:space="preserve">Социальная поддержка специалистов, работающих в сельских населенных пунктах Ненецкого автономного округа </t>
  </si>
  <si>
    <t>19.1.00.78710</t>
  </si>
  <si>
    <t>19.1.00.78730</t>
  </si>
  <si>
    <t>19.5.00.78150</t>
  </si>
  <si>
    <t>19.Ц.00.51340</t>
  </si>
  <si>
    <t>19.Ц.00.51350</t>
  </si>
  <si>
    <t>19.Ц.00.51370</t>
  </si>
  <si>
    <t>Региональная доплата к пенсии из средств окружного бюджета</t>
  </si>
  <si>
    <t>выплата региональной доплаты к пенсии</t>
  </si>
  <si>
    <t xml:space="preserve">19.Ц.00.51530  </t>
  </si>
  <si>
    <t>19.Ц.00.77100</t>
  </si>
  <si>
    <t>19.Ц.00.52200</t>
  </si>
  <si>
    <t>19.Ц.00.52400</t>
  </si>
  <si>
    <t>19.Ц.00.52500</t>
  </si>
  <si>
    <t>19.Ц.00.52600</t>
  </si>
  <si>
    <t>19.Ц.00.52700</t>
  </si>
  <si>
    <t>19.Ц.00.52800</t>
  </si>
  <si>
    <t>19.Ц.00.53800</t>
  </si>
  <si>
    <t xml:space="preserve">
Федеральный закон от 08.12.2010 N 342-ФЗ «О внесении изменений в Федеральный закон "О статусе военнослужащих» и об обеспечении жилыми помещениями некоторых категорий граждан»
</t>
  </si>
  <si>
    <t>Осуществление полномочий по обеспечению жильем граждан уволенных с военной службы и приравненных к ним лиц.</t>
  </si>
  <si>
    <t>19.Ц.00.54850</t>
  </si>
  <si>
    <t>28.1.00.52900</t>
  </si>
  <si>
    <t>19.Ц.00.77070</t>
  </si>
  <si>
    <t>19.Ц.00.77080</t>
  </si>
  <si>
    <t>19.Ц.00.77090</t>
  </si>
  <si>
    <t>19.Ц.00.77120</t>
  </si>
  <si>
    <t>19.Ц.00.77130</t>
  </si>
  <si>
    <t>19.Ц.00.77140</t>
  </si>
  <si>
    <t>19.Ц.00.77150</t>
  </si>
  <si>
    <t>19.Ц.00.77160</t>
  </si>
  <si>
    <t>19.Ц.00.77170</t>
  </si>
  <si>
    <t>19.Ц.00.77180</t>
  </si>
  <si>
    <t>19.Ц.00.77190</t>
  </si>
  <si>
    <t>19.Ц.00.77200</t>
  </si>
  <si>
    <t>19.Ц.00.77210</t>
  </si>
  <si>
    <t>19.Ц.00.77230</t>
  </si>
  <si>
    <t>19.Ц.00.77240</t>
  </si>
  <si>
    <t>19.Ц.00.77250</t>
  </si>
  <si>
    <t>19.Ц.00.77260</t>
  </si>
  <si>
    <t>19.Ц.00.77270</t>
  </si>
  <si>
    <t>19.Ц.00.77280</t>
  </si>
  <si>
    <t>19.Ц.00.77300</t>
  </si>
  <si>
    <t>19.Ц.00.77290</t>
  </si>
  <si>
    <t>19.Ц.00.77310</t>
  </si>
  <si>
    <t>19.Ц.00.77320</t>
  </si>
  <si>
    <t>19.Ц.00.77330</t>
  </si>
  <si>
    <t>19.Ц.00.77360</t>
  </si>
  <si>
    <t>19.Ц.00.77370</t>
  </si>
  <si>
    <t>19.Ц.00.77380</t>
  </si>
  <si>
    <t>19.Ц.00.77390</t>
  </si>
  <si>
    <t>19.Ц.00.77400</t>
  </si>
  <si>
    <t>19.Ц.00.77410</t>
  </si>
  <si>
    <t>19.Ц.00.77420</t>
  </si>
  <si>
    <t>19.Ц.00.77430</t>
  </si>
  <si>
    <t>19.Ц.00.77440</t>
  </si>
  <si>
    <t>19.Ц.00.77450</t>
  </si>
  <si>
    <t>19.Ц.00.77460</t>
  </si>
  <si>
    <t>19.Ц.00.77470</t>
  </si>
  <si>
    <t>19.Ц.00.77480</t>
  </si>
  <si>
    <t>19.Ц.00.77490</t>
  </si>
  <si>
    <t>19.Ц.00.77500</t>
  </si>
  <si>
    <t>19.Ц.00.77510</t>
  </si>
  <si>
    <t>19.Ц.00.77520</t>
  </si>
  <si>
    <t>19.Ц.00.77530</t>
  </si>
  <si>
    <t>19.Ц.00.77540</t>
  </si>
  <si>
    <t>19.Ц.00.77550</t>
  </si>
  <si>
    <t>19.Ц.00.77560</t>
  </si>
  <si>
    <t>19.Ц.00.77570</t>
  </si>
  <si>
    <t>19.Ц.00.77590</t>
  </si>
  <si>
    <t>19.Ц.00.77600</t>
  </si>
  <si>
    <t>19.Ц.00.77620</t>
  </si>
  <si>
    <t>19.Ц.00.77630</t>
  </si>
  <si>
    <t>19.Ц.00.77640</t>
  </si>
  <si>
    <t>19.Ц.00.77650</t>
  </si>
  <si>
    <t>19.Ц.00.77660</t>
  </si>
  <si>
    <t>19.Ц.00.77670</t>
  </si>
  <si>
    <t>19.Ц.00.77690</t>
  </si>
  <si>
    <t>19.Ц.00.78050</t>
  </si>
  <si>
    <t>19.Ц.00.78170</t>
  </si>
  <si>
    <t>19.Ц.00.78180</t>
  </si>
  <si>
    <t>19.Ц.00.78190</t>
  </si>
  <si>
    <t>19.Ц.00.78200</t>
  </si>
  <si>
    <t>19.Ц.00.78210</t>
  </si>
  <si>
    <t>19.Ц.00.78220</t>
  </si>
  <si>
    <t>19.Ц.00.78230</t>
  </si>
  <si>
    <t>19.Ц.00.78250</t>
  </si>
  <si>
    <t>19.Ц.00.78290</t>
  </si>
  <si>
    <t>19.Ц.00.78270</t>
  </si>
  <si>
    <t>19.Ц.00.78320</t>
  </si>
  <si>
    <t>19.Ц.00.78340</t>
  </si>
  <si>
    <t>19.Ц.00.78360</t>
  </si>
  <si>
    <t>19.Ц.00.78370</t>
  </si>
  <si>
    <t>19.Ц.00.78380</t>
  </si>
  <si>
    <t>19.Ц.00.78390</t>
  </si>
  <si>
    <t>19.Ц.00.78400</t>
  </si>
  <si>
    <t>19.Ц.00.78410</t>
  </si>
  <si>
    <t>19.Ц.00.78420</t>
  </si>
  <si>
    <t>19.Ц.00.78430</t>
  </si>
  <si>
    <t>19.Ц.00.78440</t>
  </si>
  <si>
    <t>19.Ц.00.78450</t>
  </si>
  <si>
    <t>19.Ц.00.78460</t>
  </si>
  <si>
    <t>19.Ц.00.78470</t>
  </si>
  <si>
    <t>19.Ц.00.78480</t>
  </si>
  <si>
    <t>19.Ц.00.78490</t>
  </si>
  <si>
    <t>19.Ц.00.78500</t>
  </si>
  <si>
    <t>19.Ц.00.78530</t>
  </si>
  <si>
    <t>19.Ц.00.78540</t>
  </si>
  <si>
    <t>19.Ц.00.78550</t>
  </si>
  <si>
    <t>19.Ц.00.78560</t>
  </si>
  <si>
    <t>19.Ц.00.78570</t>
  </si>
  <si>
    <t>19.Ц.00.78590</t>
  </si>
  <si>
    <t>19.Ц.00.78600</t>
  </si>
  <si>
    <t>19.Ц.00.78610</t>
  </si>
  <si>
    <t>19.Ц.00.78620</t>
  </si>
  <si>
    <t>19.Ц.00.78670</t>
  </si>
  <si>
    <t>19.Ц.00.77350</t>
  </si>
  <si>
    <t>11.5.00.78070</t>
  </si>
  <si>
    <t>18.2.00.78020</t>
  </si>
  <si>
    <t>18.2.00.78010</t>
  </si>
  <si>
    <t>18.2.00.77020</t>
  </si>
  <si>
    <t>19.Ц.00.78900</t>
  </si>
  <si>
    <t>Обеспечение полноценным питанием (специализированными продуктами) детей в возрасте до трёх лет по заключению врача</t>
  </si>
  <si>
    <t>18.3.00.78040</t>
  </si>
  <si>
    <t>Закон Ненецкого автономного округа от 4 июля 2007 года № 100-оз "О дополнительных мерах социальной поддержки отдельных категорий граждан Российской Федерации, проживающих на территории Ненецкого автономного округа, по обеспечению лекарственными препаратами и изделиями медицинского назначения"</t>
  </si>
  <si>
    <t xml:space="preserve">
Постановление администрации НАО от 02.02.2016 N 18-п "Об утверждении Порядка предоставления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 и членам его семьи подъемных выплат"
</t>
  </si>
  <si>
    <t>28.1.00.78750</t>
  </si>
  <si>
    <t>18.2.00.78030</t>
  </si>
  <si>
    <t>18.2.00.77030</t>
  </si>
  <si>
    <t>18.2.00.77040</t>
  </si>
  <si>
    <t>19.Ц.00.79230</t>
  </si>
  <si>
    <t xml:space="preserve">Постановление администрации НАО от 24.02.2011 N 26-п (ред. от 18.09.2014) "Об утверждении Положения о порядке и условиях предоставления компенсации расходов на зубопротезирование неработающих граждан старшего поколения, постоянно проживающих на территории Ненецкого автономного округа" </t>
  </si>
  <si>
    <t>Единовременная выплата ко Дню Победы лицам, Награжденным знаком «Жителю блокадного Ленинграда», либо проработавшим в тылу в период с 22 июня 1941 по 9 мая 1945 года не менее шести месяцев, исключая период работы на временно оккупированных территориях СССР, либо награжденные орденом или медалью СССР за самоотверженный труд в период Великой Отечественной войны и проживающих на территории Ненецкого автономного округа</t>
  </si>
  <si>
    <t xml:space="preserve">Единовременная социальная помощь гражданам, в связи с гибелью (смертью) членов семьи                        </t>
  </si>
  <si>
    <t xml:space="preserve">Ежемесячная компенсация детям сиротам за наем жилых помещений </t>
  </si>
  <si>
    <t xml:space="preserve">Ежемесячные выплаты оплата труда приемных родителей </t>
  </si>
  <si>
    <t>Создание региональных сегментов и инфраструктуры комплексной реабилитации и ресоциализации отдельных категорий граждан, проживающих на территории Ненецкого автономного округа
(оплата реабилитационных мероприяитий)</t>
  </si>
  <si>
    <t xml:space="preserve">19.6.00.78740
</t>
  </si>
  <si>
    <t>18.5.00.78050</t>
  </si>
  <si>
    <t>19.1.00.78700</t>
  </si>
  <si>
    <t>Итого:</t>
  </si>
  <si>
    <t>Всего</t>
  </si>
  <si>
    <t>закона Ненецкого автономного округа от 01.07.2011 № 36-оз «О дополнительных мерах государственной поддержки семей, имеющих детей»</t>
  </si>
  <si>
    <t xml:space="preserve">Закон Ненецкого автономного округа от 22.09.2011 N 57-оз "О дополнительных мерах социальной поддержки детей-сирот и детей, оставшихся без попечения родителей, переданных под опеку или попечительство, в приемные семьи либо на усыновление в семьи граждан" </t>
  </si>
  <si>
    <t xml:space="preserve"> закон Ненецкого автономного округа от 30.11.2012 N 94-оз «Об обеспечении детей-сирот и детей, оставшихся без попечения родителей, лиц из числа детей-сирот и детей, оставшихся без попечения родителей, жилыми помещениями на территории Ненецкого автономного»</t>
  </si>
  <si>
    <t>Закон Ненецкого автономного округа «О мерах социальной поддержки отдельных категорий граждан, проживающих на территории Ненецкого автономного округа» от 19.12.2013 №121-оз</t>
  </si>
  <si>
    <t>закон НАО от 11.12.2002 N 381-оз "О развитии ипотечного жилищного кредитования в Ненецком автономном округе"</t>
  </si>
  <si>
    <t>Закон НАО от 11.12.2002 N 382-оз "О здравоохранении в Ненецком автономном округе"  (передано для исполнения ФРЦ)</t>
  </si>
  <si>
    <t xml:space="preserve">Единовременное пособие при всех формах устройства детей лишенных родительского попечения                                </t>
  </si>
  <si>
    <t>Субсидии для компенсации недополученных доходов, возникающих в связи с оказанием услуг по перевозке автомобильным транспортом по муниципальным маршрутам пассажиров, которым предоставлено право бесплатного проезда в соответствии с законодательством Ненецкого автономного округа</t>
  </si>
  <si>
    <t>19.Ц.00.73470</t>
  </si>
  <si>
    <t>19.Ц.00.77220</t>
  </si>
  <si>
    <t>Закон ненецкого автономного округа от 15.11.2011 № 79-оз "О бесплатном предоставлении земельных участков многодетным семьям в Ненецком автономном округе"</t>
  </si>
  <si>
    <t>Компенсационная социальная выплата многодетным семьям взамен бесплатного предоставления земельных участков для индивидуального жилищного строительства</t>
  </si>
  <si>
    <t>19.Ц.00.78650</t>
  </si>
  <si>
    <t>22.</t>
  </si>
  <si>
    <t>ЦСР старая</t>
  </si>
  <si>
    <t>ЦСР новая</t>
  </si>
  <si>
    <t>19.1.05.7С290</t>
  </si>
  <si>
    <t>02.01.77010</t>
  </si>
  <si>
    <t xml:space="preserve"> -</t>
  </si>
  <si>
    <t>Организация сопровождения групп детей, находящихся в трудной жизненной ситуации, в детских оздоровительных лагерях, расположенных на территории Российской Федерации (дети в возрасте от 7 до 16 лет включительно)</t>
  </si>
  <si>
    <t>19.1.09.7С530</t>
  </si>
  <si>
    <t>11.5.78080</t>
  </si>
  <si>
    <t>19.1.01.7С010</t>
  </si>
  <si>
    <t>19.1.01.7С020</t>
  </si>
  <si>
    <t>19.1.01.7С050</t>
  </si>
  <si>
    <t>19.1.01.7С040</t>
  </si>
  <si>
    <t>19.1.01.7С070</t>
  </si>
  <si>
    <t>19.1.01.7С080</t>
  </si>
  <si>
    <t>19.1.02.7С090</t>
  </si>
  <si>
    <t>19.1.02.7С100</t>
  </si>
  <si>
    <t>19.1.02.7С110</t>
  </si>
  <si>
    <t>19.1.02.7С120</t>
  </si>
  <si>
    <t>19.1.02.7С130</t>
  </si>
  <si>
    <t>19.1.02.7С140</t>
  </si>
  <si>
    <t>19.1.02.7С150</t>
  </si>
  <si>
    <t>19.1.02.7С160</t>
  </si>
  <si>
    <t>19.1.03.7С170</t>
  </si>
  <si>
    <t>19.1.03.7С180</t>
  </si>
  <si>
    <t>19.1.03.7С190</t>
  </si>
  <si>
    <t>19.1.04.7С220</t>
  </si>
  <si>
    <t>19.1.05.7С240</t>
  </si>
  <si>
    <t>19.1.05.7С250</t>
  </si>
  <si>
    <t>19.1.05.7С260</t>
  </si>
  <si>
    <t>19.1.05.7С280</t>
  </si>
  <si>
    <t>19.1.06.7С300</t>
  </si>
  <si>
    <t>19.1.06.7С310</t>
  </si>
  <si>
    <t>19.1.06.7С330</t>
  </si>
  <si>
    <t>19.1.06.7С340</t>
  </si>
  <si>
    <t>19.1.06.7С350</t>
  </si>
  <si>
    <t>19.1.06.7С360</t>
  </si>
  <si>
    <t xml:space="preserve">ежегодные выплаты оленеводам на возмещение расходов на мед осмотр (оружие, наркологическая помощь).  </t>
  </si>
  <si>
    <t>22.Ц.7581</t>
  </si>
  <si>
    <t>19.1.06.7С370</t>
  </si>
  <si>
    <t>19.1.07.7С390</t>
  </si>
  <si>
    <t>19.1.07.7С410</t>
  </si>
  <si>
    <t>19.1.07.7С420</t>
  </si>
  <si>
    <t>19.1.07.7С430</t>
  </si>
  <si>
    <t>19.1.07.7С440</t>
  </si>
  <si>
    <t>19.1.07.7С450</t>
  </si>
  <si>
    <t>19.1.07.7С460</t>
  </si>
  <si>
    <t>19.1.08.7С470</t>
  </si>
  <si>
    <t>19.1.08.7С480</t>
  </si>
  <si>
    <t>19.1.10.7С540</t>
  </si>
  <si>
    <t>19.1.10.7С550</t>
  </si>
  <si>
    <t>Компенсация отдельным категориям граждан оплаты взноса на капитальный ремонт общего имущества в многоквартирном доме за счет средств окружного бюджета</t>
  </si>
  <si>
    <t xml:space="preserve">19.1.12.R4620 </t>
  </si>
  <si>
    <t>19.1.12.7С580</t>
  </si>
  <si>
    <t>19.1.12.7С590</t>
  </si>
  <si>
    <t>19.1.12.7С600</t>
  </si>
  <si>
    <t>19.1.12.7С610</t>
  </si>
  <si>
    <t>19.1.12.7С620</t>
  </si>
  <si>
    <t>19.1.12.7С640</t>
  </si>
  <si>
    <t>19.1.12.7С650</t>
  </si>
  <si>
    <t>19.1.12.7С660</t>
  </si>
  <si>
    <t>19.1.12.7С670</t>
  </si>
  <si>
    <t>19.3.01.7С750</t>
  </si>
  <si>
    <t>31.2.01.7В150</t>
  </si>
  <si>
    <t>31.2.01.7В160</t>
  </si>
  <si>
    <t>31.2.01.7В170</t>
  </si>
  <si>
    <t>31.2.01.7В180</t>
  </si>
  <si>
    <t>31.2.01.7В190</t>
  </si>
  <si>
    <t>31.2.01.7В200</t>
  </si>
  <si>
    <t>31.2.01.7В210</t>
  </si>
  <si>
    <t>19.3.01.7С760</t>
  </si>
  <si>
    <t>19.3.01.7С770</t>
  </si>
  <si>
    <t>19.3.01.7С780</t>
  </si>
  <si>
    <t>19.3.01.7С790</t>
  </si>
  <si>
    <t>19.3.01.7С800</t>
  </si>
  <si>
    <t>19.3.01.7С810</t>
  </si>
  <si>
    <t>19.3.01.7С820</t>
  </si>
  <si>
    <t>19.3.01.7С830</t>
  </si>
  <si>
    <t>19.3.01.7С840</t>
  </si>
  <si>
    <t>19.3.01.7С870</t>
  </si>
  <si>
    <t>19.3.01.7С880</t>
  </si>
  <si>
    <t>от 5,642           до 16,926</t>
  </si>
  <si>
    <t>19.3.01.7С890</t>
  </si>
  <si>
    <t>19.3.01.7С900</t>
  </si>
  <si>
    <t>19.3.01.7С910</t>
  </si>
  <si>
    <t>27.Ц.71020</t>
  </si>
  <si>
    <t>31.2.01.7В130</t>
  </si>
  <si>
    <t>средний размер 4,150</t>
  </si>
  <si>
    <t>31.2.01.7В140</t>
  </si>
  <si>
    <t>Единовременная компенсационная выплата на проведение рем онта жилого помещения, расположенного на территории Ненецкого автономного округа, отдельным категориям граждан</t>
  </si>
  <si>
    <t xml:space="preserve"> - </t>
  </si>
  <si>
    <t>19.1.12.7С680</t>
  </si>
  <si>
    <t>19.1.12.52500</t>
  </si>
  <si>
    <t>19.1.07.52200</t>
  </si>
  <si>
    <t>19.1.12.52400</t>
  </si>
  <si>
    <t>19.1.12.51370</t>
  </si>
  <si>
    <t>19.1.12.51350</t>
  </si>
  <si>
    <t>19.1.01.52800</t>
  </si>
  <si>
    <t>19.3.01.52700</t>
  </si>
  <si>
    <t>19.3.01.53800</t>
  </si>
  <si>
    <t>11.6.00.78090</t>
  </si>
  <si>
    <t>Предоставление бесплатных путевок в санаторно-курортную организацию один раз в два года дети в возрасте от 10 до 15 лет (включительно), постоянно проживающие на территории Ненецкого автономного округа, нуждающиеся по медицинским показаниям в санаторно-курортном лечении
организацию, расположенную на территории Российской Федерации</t>
  </si>
  <si>
    <t>19.1.05.7С270</t>
  </si>
  <si>
    <t>19.1.04.7С230</t>
  </si>
  <si>
    <t>19.1.03.7С200</t>
  </si>
  <si>
    <t>19.1.03.7С210</t>
  </si>
  <si>
    <t>18.3.05.78040</t>
  </si>
  <si>
    <t>19.1.01.7С030</t>
  </si>
  <si>
    <t>19.1.12.51340</t>
  </si>
  <si>
    <t>19.1.08.7С490</t>
  </si>
  <si>
    <t>19.1.12.7С630</t>
  </si>
  <si>
    <t>19.1.01.7С060</t>
  </si>
  <si>
    <t>19.1.06.7С320</t>
  </si>
  <si>
    <t>18.2.09.78020</t>
  </si>
  <si>
    <t>18.2.09.78010</t>
  </si>
  <si>
    <t>18.2.01.77020</t>
  </si>
  <si>
    <t>19.1.09.7С510</t>
  </si>
  <si>
    <t>19.1.09.7С520</t>
  </si>
  <si>
    <t>31.2.01.7В120</t>
  </si>
  <si>
    <t>28.1.01.52900</t>
  </si>
  <si>
    <t>19.1.13.79230</t>
  </si>
  <si>
    <t>Закон НАО от 06.12.2016 N 275-ОЗ "Об оленеводстве в Ненецком автономном округе"</t>
  </si>
  <si>
    <t>постановление администрации НАО от 03.11.2016 № 350-п «Об утверждении государственной программы Ненецкого автономного округа «Старшее поколение Ненецкого автономного округа на 2017-2020 годы»</t>
  </si>
  <si>
    <t xml:space="preserve">Постановление Администрации Архангельской области от 03.07.2013 N 289-пп "Об утверждении Порядка предоставления детям-сиротам и детям, оставшимся без попечения родителей, лицам из числа детей-сирот и детей, оставшихся без попечения родителей, мер социальной поддержки по оплате жилого помещения и коммунальных услуг (включая взнос на капитальный ремонт общего имущества в многоквартирном доме), а также по освобождению от задолженности по оплате жилого помещения и коммунальных услуг" (с изм., внесенными постановлением Правительства Архангельской области от 11.10.2016 N 418-пп)
</t>
  </si>
  <si>
    <t>Закон Российской Федерации от 19.04.1991 года   № 1032-I «О занятости населения в Российской Федерации»</t>
  </si>
  <si>
    <t>Федеральный закон от 19.05.1995г. № 81-ФЗ                             «О государственных пособиях гражданам, имеющим детей»</t>
  </si>
  <si>
    <t>19.3.01.7С740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</si>
  <si>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</si>
  <si>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19.1.13.79530</t>
  </si>
  <si>
    <t>19.Ц.00.79530</t>
  </si>
  <si>
    <t xml:space="preserve">Федеральный закон от 20.07.2012 № 125-ФЗ  «О донорстве крови и её компонентов» </t>
  </si>
  <si>
    <t>19.3.01.7С730</t>
  </si>
  <si>
    <t>19.Ц.00.R4620</t>
  </si>
  <si>
    <t>КВР</t>
  </si>
  <si>
    <t>Уточненный план (тыс. руб.)</t>
  </si>
  <si>
    <t>Содержание инвалидов в психоневрологических и иных специализированных домах-интернатах</t>
  </si>
  <si>
    <t>19.2.01.7С690</t>
  </si>
  <si>
    <t>19.2.01.7С700</t>
  </si>
  <si>
    <t>Социальная поддержка несовершеннолетних, находящихся в трудной жизненной ситуации и нуждающихся в социальной реабилитации в условиях стационара</t>
  </si>
  <si>
    <t>постановление администрации НАО от 24.08.2015 № 270-п «Об утверждении Порядка предоставления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родителей"</t>
  </si>
  <si>
    <t>Субсидия на единовременное пособие выпускникам государственных организаций для детей-сирот и детей, оставшихся без попечения родителей</t>
  </si>
  <si>
    <t>30.2.02.7П100</t>
  </si>
  <si>
    <t>Субсидия на ежемесячные денежные выплаты детям-сиротам и детям, оставшимся без попечения родителей, - воспитанникам государственных организаций, на личные расходы</t>
  </si>
  <si>
    <t>30.2.02.7П090</t>
  </si>
  <si>
    <t>Постановление Правительства Российской Федерации
от 19 декабря 2016 г. № 1403 «О программе
государственных гарантий бесплатного оказания гражданам
медицинской помощи на 2017 год и на плановый период
2018 и 2019 годов» (распоряжение Правительства
Российской Федерации от 22 декабря 2016 г. N 2771-р)</t>
  </si>
  <si>
    <t>18.6.01.54600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</si>
  <si>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</si>
  <si>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лекарственными препаратами и изделиями медицинского назначения отдельных категорий граждан</t>
  </si>
  <si>
    <t>18.6.01.78060</t>
  </si>
  <si>
    <t>Субсидии бюджетным учреждениям на организацию отдыха и оздоровления детей-сирот и детей, оставшихся без попечения родителей</t>
  </si>
  <si>
    <t>29.2.02.7А110</t>
  </si>
  <si>
    <t xml:space="preserve">предоставления подъемных выплат и организацию собственного дела (далее - подъемные) участнику государственной программы Ненецкого автономного округа "Оказание содействия добровольному переселению в Ненецкий автономный округ соотечественников, проживающих за рубежом, на 2016 - 2020 годы", утвержденной постановлением Администрации Ненецкого автономного округа от 17.11.2015 N 367-п, и членам его семьи, прибывшим в Ненецкий автономный округ </t>
  </si>
  <si>
    <t>ПОСТАНОВЛЕНИЕ Администрации Ненецкого автономного округа от 28 августа 2014 года N 331-п "Об утверждении Положения о порядке и условиях предоставления лицам из числа коренных малочисленных народов Севера в Ненецком автономном округе ежегодных единовременных социальных выплат на возмещение расходов на прохождение медосмотра с целью трудоустройства"</t>
  </si>
  <si>
    <t>19.1.12.7F010</t>
  </si>
  <si>
    <t>20,0/10,0</t>
  </si>
  <si>
    <t>Обеспечение комплектами белья для новорожденного ребенка</t>
  </si>
  <si>
    <t>19.3.01.7С970</t>
  </si>
  <si>
    <t>Участие представителей Ненецкого автономного округа в выездных мероприятиях патриотической направленности</t>
  </si>
  <si>
    <t>19.1.12.51760</t>
  </si>
  <si>
    <t>средняя цена за упаковку  0,173/ средний размер на 1 реб в год 1,6</t>
  </si>
  <si>
    <t>средний размер   1,5</t>
  </si>
  <si>
    <t>500,0/30,0/150,0</t>
  </si>
  <si>
    <t>100,0/50,0</t>
  </si>
  <si>
    <t>30/15</t>
  </si>
  <si>
    <t>Средний размер 45,0</t>
  </si>
  <si>
    <t>от 6,3507        до 7,0563</t>
  </si>
  <si>
    <t>5,0/10,0</t>
  </si>
  <si>
    <t>15,0/20,0</t>
  </si>
  <si>
    <t>3,108/ 3,5</t>
  </si>
  <si>
    <t>от  1,0008    до 2,224</t>
  </si>
  <si>
    <t>сред.размер 30,0</t>
  </si>
  <si>
    <t>средний размер 8,0</t>
  </si>
  <si>
    <t>сред.размер 15,0</t>
  </si>
  <si>
    <t>сред.размер 325,0</t>
  </si>
  <si>
    <t xml:space="preserve">Государственной программой Ненецкого автономного округа «Патриотическое воспитание населения Ненецкого автономного округа», утвержденной постановлением Администрации Ненецкого автономного округа от 11.11.2016 № 359-п </t>
  </si>
  <si>
    <t>Мероприятие 1. Информирование на рынке труда Ненецкого автономного округа</t>
  </si>
  <si>
    <t>Мероприятие 2. Организация оплачиваемых общественных работ</t>
  </si>
  <si>
    <t>Мероприятие 3. Организация временного трудоустройства безработных граждан, испытывающих трудности в поиске работы (граждане, освобожденные из учреждений, исполняющих наказание в виде лишения свободы, лиц предпенсионного возраста, беженцев и вынужденных переселенцев, граждан, уволенных с военной службы и членов их семей, одиноких и многодетных родителей, воспитывающих несовершеннолетних детей, детей-инвалидов, граждан, подвергшихся воздействию радиации вслдествие чернобыльской и других радиационных аварий и катастроф)</t>
  </si>
  <si>
    <t>Мероприятие 4. Организация временного трудоустройства безработных граждан от 18 до 20 лет из числа выпускников учреждений начального и среднего профессионального образования, ищущих работу впервые</t>
  </si>
  <si>
    <t>Мероприятие 5. Организация временного трудоустройства несовершеннолетних граждан в возрасте от 14 до 18 лет в свободное от учёбы время</t>
  </si>
  <si>
    <t>Мероприятие 7. Содействие самозанятости безработных граждан, в том числе организация собственного дела</t>
  </si>
  <si>
    <t>Мероприятие 8. Организация содействия в выборе сферы деятельности (профессии) трудоустройства, профессионального обучения</t>
  </si>
  <si>
    <t>Мероприятие 9. Организация профессиональной подготовки, переподготовки и повышения  квалификации безработных граждан, в том числе организация профессиональной подготовки, переподготовки и повышения квалификации женщин в период отпуска по уходу за ребёнком до достижения им возраста 3 лет</t>
  </si>
  <si>
    <t>Мероприятие 10. Содействие безработным гражданам в переезде и безработным гражданам и членам их семей в переселении в другую местность для  трудоустройства по направлению органов службы занятости</t>
  </si>
  <si>
    <t>фактические затраты</t>
  </si>
  <si>
    <t>Социальные выплаты безработным в сфере занятости, в том числе:</t>
  </si>
  <si>
    <t>специалистов здравоохранения, работающих в сельских населенных пунктах Ненецкого автономного округа (НОБ)</t>
  </si>
  <si>
    <t>специалистов здравоохранения, работающих в сельских населенных пунктах Ненецкого автономного округа (ЦРП)</t>
  </si>
  <si>
    <t xml:space="preserve">в размере не более 1,0  </t>
  </si>
  <si>
    <t>в среднем на 1 чел/дн 1,1</t>
  </si>
  <si>
    <t>Ежемесячная выплата в связи с рождением (усыновлением) первого ребенка</t>
  </si>
  <si>
    <t>Постановление Правительства Российской Федерации от 30.12.2017 № 1704 «О порядке предоставления субвенций из федерального бюджета бюджетам субъектов Российской Федерации и бюджету г. Байконура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ребенка»</t>
  </si>
  <si>
    <t>500 / 600 / 800</t>
  </si>
  <si>
    <t>Льготное проживание в гостиницах г. Нарьян-Мара и п. Искателей отдельных категорий граждан, проживающих в сельских поселениях Ненецкого автономного округа (койко-дней / чел.)</t>
  </si>
  <si>
    <t>ср.размер ст-ти путевки 36,0/ср.размер проезда (туда и обратно) 35,0 тыс.руб</t>
  </si>
  <si>
    <t>Компенсация расходов жителям Ненецкого автономного округа, понесенных им при оказании специализированной медицинской помощи, осуществлении медицинской реабилитации (оплата медорганизациям по договорам с физлицами)</t>
  </si>
  <si>
    <t>социальная помощь на компенсацию в размере 100% стоимости проезда больным, направляемым в лечебные учреждения здравоохранения, расположенные в Российской Федерации за пределами Ненецкого автономного округа и компенсацию в размере 100 процентов стоимости проезда (туда и обратно) на водном, автомобильном и воздушном транспорте больным, направляемым медицинской организацией государственной системы здравоохранения округа (ее структурным подразделением), расположенным в сельских населенных пунктах Ненецкого автономного округа (участковые больницы, врачебные амбулатории, фельдшерско-акушерские пункты), для лечения, консультаций и медицинской реабилитации в иные медицинские организации государственной системы здравоохранения округа, расположенные на территории Ненецкого автономного округа (проезд беременных)</t>
  </si>
  <si>
    <t>Ежемесячная компенсационная выплата неработающим пенсионерам на содержание детей (дети / родители)</t>
  </si>
  <si>
    <t>Социальная поддержка многодетных семей в связи с рождением третьего ребенка и каждого из последующих на приобретение предметов первой необходимости (дети / родители)</t>
  </si>
  <si>
    <t>Социальная поддержка многодетных семей в виде ежемесячной социальной выплаты семьям, имеющим на воспитании трех и более детей (дети / родители)</t>
  </si>
  <si>
    <t>Ежемесячное пособие на ребенка (дети / родители)</t>
  </si>
  <si>
    <t>Ежемесячная компенсационная выплата которые состоят из одного неработающего инвалида и детей, находящихся на его иждивении. (дети / родители)</t>
  </si>
  <si>
    <t xml:space="preserve">Ежемесячное денежное пособие ребенку, оставшемуся без попечения родителей,  переданному в приемную семью </t>
  </si>
  <si>
    <t xml:space="preserve">Сведения
о мерах социальной поддержки, предусмотренных законодательством Российской Федерации, законодательством Архангельской области и законодательством Ненецкого автономного округа
для отдельных категорий граждан, проживающих на территории Ненецкого автономного округа </t>
  </si>
  <si>
    <t>19.1.07.7С400</t>
  </si>
  <si>
    <t>специалистов социальной работы, работающих в сельских населенных пунктах Ненецкого автономного округа (КЦСО)</t>
  </si>
  <si>
    <t>специалистов культуры, работающих в сельских населенных пунктах Ненецкого автономного округа (ОСЗН, пенсы)</t>
  </si>
  <si>
    <t>специалистов социальной работы, работающих в сельских населенных пунктах Ненецкого автономного округа (ОСЗН, пенсы)</t>
  </si>
  <si>
    <t>специалистов образования, работающих в сельских населенных пунктах Ненецкого автономного округа (ОСЗН, пенсы)</t>
  </si>
  <si>
    <t>специалистов здравоохранения, работающих в сельских населенных пунктах Ненецкого автономного округа (ОСЗН, пенсы)</t>
  </si>
  <si>
    <t>специалистов ветеринарии, работающих в сельских населенных пунктах Ненецкого автономного округа (ОСЗН, пенсы)</t>
  </si>
  <si>
    <t>Социальные выплаты жителям сельской местности на компенсацию части затрат по газификации индивидуальных жилых домов</t>
  </si>
  <si>
    <t>11.6.01.78100</t>
  </si>
  <si>
    <t>19.1.07.7С990</t>
  </si>
  <si>
    <t>;Ежемесячные компенсационные денежные выплаты ветеранам и инвалидам боевых действий</t>
  </si>
  <si>
    <t>19.1.05.7С980</t>
  </si>
  <si>
    <t>Ежемесячная денежная компенсация за наём жилого помещения лицам, нуждающимся в оказании специализированной медицинской помощи методом гемодиализа</t>
  </si>
  <si>
    <t xml:space="preserve">Вознаграждение лицам, осуществляющим на договорной основе постинтернатный патронат </t>
  </si>
  <si>
    <t>30.4.01.7П220</t>
  </si>
  <si>
    <t>Постановление Правительства РФ от 30.12.2018 № 1759 "О внесении изменений в государственную программу Российской Федерации "Содействие занятости населения"</t>
  </si>
  <si>
    <t>Организация профессионального обучения и дополнительного профессиоанльного образования лиц предпенсионного возраста</t>
  </si>
  <si>
    <t>19.3.Р1.55730</t>
  </si>
  <si>
    <t>19.1.12.7С940</t>
  </si>
  <si>
    <t>02.1.01.7Р020</t>
  </si>
  <si>
    <t>02.1.02.7Р120</t>
  </si>
  <si>
    <t>16.3.01.7М110</t>
  </si>
  <si>
    <t xml:space="preserve">Постановлением Администрации Ненецкого автономного округа от 14.01.2016 № 2-п "Об утверждении Порядка реализации мероприятий по содействию трудоустройству незанятых инвалидов», Постановления администрации НАО от 16 мая 2017 года № 162-п «О внесении изменений в Порядок реализации  мероприятий по содействию трудоустройству незанятых инвалидов».
</t>
  </si>
  <si>
    <t xml:space="preserve">Содействие трудоустройству отдельных категорий граждан, проживающих на территории Ненецкого автономного округа </t>
  </si>
  <si>
    <t>Сопровождение инвалидов молодого возраста при получении ими профессионального образования и содействие в последующем трудоустройстве</t>
  </si>
  <si>
    <t>Контингент факт  нарастающим с начала года, (чел.), а в части мер социальной поддержки детей (получателей/детей)</t>
  </si>
  <si>
    <t>Ежемесячное пособие семьям, имеющим детей и созданными при этом из числа детей- сирот(дети/родители)</t>
  </si>
  <si>
    <t>Единовременное пособие при рождении          2, 3 ребенка и последующих детей (дети/родители)</t>
  </si>
  <si>
    <t>Ежемесячная компенсационная выплата оленеводам и чумработницам на каждого ребенка в возрасте от 1,5 до 8 лет (дети/родители)</t>
  </si>
  <si>
    <t>Ежемесячная компенсационная денежная выплата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</si>
  <si>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Ежемесячная денежная компенсация за наём жилых помещений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</si>
  <si>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Компенсация стоимости проезда к месту учёбы и обратно студентам, ординаторам, заключившим договор о целевом обучении с государственной медицинской организацией Ненецкого автономного округа</t>
  </si>
  <si>
    <t>18.5.04.78110</t>
  </si>
  <si>
    <t>5,0/3,0</t>
  </si>
  <si>
    <t>не более 10,0</t>
  </si>
  <si>
    <t>по фактическим расходам</t>
  </si>
  <si>
    <t>Единовременное денежное вознаграждение лицам, награждённым орденом "Родительская слава" или медалью ордена "Родительская слава"</t>
  </si>
  <si>
    <t>19.3.01.7С710</t>
  </si>
  <si>
    <t>специалистов здравоохранения, работающих в сельских населенных пунктах Ненецкого автономного округа (НОСП)</t>
  </si>
  <si>
    <t>18.5.00.7805</t>
  </si>
  <si>
    <t>Единовременное денежное вознаграждение гражданам, награждённым Почётной грамотой Собрания депутатов Ненецкого автономного округа</t>
  </si>
  <si>
    <t>28.5.Р3.52940</t>
  </si>
  <si>
    <t>Оплата стоимости проезда ребёнка и его родителя либо лица, его заменяющего, либо близкого родственника к месту нахождения санаторно-курортной организации и обратно по санаторно-курортным путёвкам</t>
  </si>
  <si>
    <t>Компенсация расходов по приобретению путёвок для детей, нуждающихся по медицинским показаниям в санаторно-курортном лечении, и одному из родителей либо лицу, его заменяющему, либо близкому родственнику</t>
  </si>
  <si>
    <t xml:space="preserve"> Предоставление бесплатных путёвок детям, нуждающимся по медицинским показаниям в санаторно-курортном лечении в санаторно-курортных организациях, расположенных на территории Российской Федерации, совместно с одним из родителей либо с одним из лиц, заменяющих им родителей, или близким родственником</t>
  </si>
  <si>
    <t>Предоставление бесплатных путёвок для детей-сирот и детей, оставшихся без попечения родителей, лиц из числа детей-сирот и детей, оставшихся без попечения родителей  (в санаторно-курортные организации – при наличии медицинских показаний)</t>
  </si>
  <si>
    <t>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расходов по приобретению путёвок</t>
  </si>
  <si>
    <t>Компенсация опекуну (попечителю), приёмному родителю или патронатному воспитателю, детям-сиротам и детям, оставшихся без попечения родителей, или лицам из числа детей-сирот и детей, оставшихся без попечения родителей, стоимости проезда к месту лечения (отдыха) и обратно</t>
  </si>
  <si>
    <t>10</t>
  </si>
  <si>
    <t>Субсидии бюджетным учреждениям на организацию и проведение мероприятий, направленных на приобщение к труду детей в возрасте от 14 до 18 лет, в свободное от учёбы время</t>
  </si>
  <si>
    <t>28.1.02.70330</t>
  </si>
  <si>
    <t>18.5.04.78150</t>
  </si>
  <si>
    <t>66</t>
  </si>
  <si>
    <t>18.5.04.78160</t>
  </si>
  <si>
    <t>Компенсация расходов на приобретение комплекта оборудования для приема сигналов телевизионного спутникового  вещания</t>
  </si>
  <si>
    <t>Мероприятие 11. Содействие гражданам в поиске подходжящей работы, а работодателям в подборе необходимых работников</t>
  </si>
  <si>
    <t>Контингент (чел)              план на 2019</t>
  </si>
  <si>
    <t>январь 2020 г.</t>
  </si>
  <si>
    <t>план на 2020 год</t>
  </si>
  <si>
    <t>19.6.01.7А040</t>
  </si>
  <si>
    <t>19.1.09.R007</t>
  </si>
  <si>
    <t>33</t>
  </si>
  <si>
    <t>20/20</t>
  </si>
  <si>
    <t>55</t>
  </si>
  <si>
    <t>16</t>
  </si>
  <si>
    <t>20</t>
  </si>
  <si>
    <t>19</t>
  </si>
  <si>
    <t>8</t>
  </si>
  <si>
    <t>28.7.01.R0860</t>
  </si>
  <si>
    <t xml:space="preserve">19.6.01.7А010                   </t>
  </si>
  <si>
    <t xml:space="preserve">19.6.01.7А020 </t>
  </si>
  <si>
    <t>19.6.02.7А090</t>
  </si>
  <si>
    <t>19.6.02.7А100</t>
  </si>
  <si>
    <t>19.6.02.7А130</t>
  </si>
  <si>
    <t>11.5.01.78070</t>
  </si>
  <si>
    <t>11.6.01.78090</t>
  </si>
  <si>
    <t>11.6.02.78100</t>
  </si>
  <si>
    <t xml:space="preserve">19.6.01.7А030  </t>
  </si>
  <si>
    <t>19.7.05.7П240</t>
  </si>
  <si>
    <t>19.3.Р1.7С850</t>
  </si>
  <si>
    <t>19.3.Р1.7С860</t>
  </si>
  <si>
    <t>19.6.02.7А140</t>
  </si>
  <si>
    <t>19.6.02.7А150</t>
  </si>
  <si>
    <t>19.7.04.7П130</t>
  </si>
  <si>
    <t>19.7.05.52600</t>
  </si>
  <si>
    <t>19.7.05.7П150</t>
  </si>
  <si>
    <t>19.7.05.7П160</t>
  </si>
  <si>
    <t>19.7.05.7П170</t>
  </si>
  <si>
    <t>19.7.05.7П180</t>
  </si>
  <si>
    <t>19.7.05.7П190</t>
  </si>
  <si>
    <t>19.7.05.7П200</t>
  </si>
  <si>
    <t>19.7.05.7П230</t>
  </si>
  <si>
    <t>19.7.05.7П250</t>
  </si>
  <si>
    <t>0</t>
  </si>
  <si>
    <t>333/210</t>
  </si>
  <si>
    <t>34</t>
  </si>
  <si>
    <t>2621/6815</t>
  </si>
  <si>
    <t>3</t>
  </si>
  <si>
    <t>1</t>
  </si>
  <si>
    <t>107/108</t>
  </si>
  <si>
    <t>2/2</t>
  </si>
  <si>
    <t>1138/3126</t>
  </si>
  <si>
    <t>464/503</t>
  </si>
  <si>
    <t>49/53</t>
  </si>
  <si>
    <t>12/15</t>
  </si>
  <si>
    <t>153/217</t>
  </si>
  <si>
    <t>2917/4331</t>
  </si>
  <si>
    <t>11/12</t>
  </si>
  <si>
    <t>150/211</t>
  </si>
  <si>
    <t>75/114</t>
  </si>
  <si>
    <t>48/43</t>
  </si>
  <si>
    <t>4/4</t>
  </si>
  <si>
    <t>19.1.09.R007; 19.1.09.7С500 (200)</t>
  </si>
  <si>
    <t>28.1.01.7Z010</t>
  </si>
  <si>
    <t>28.1.01.7Z040</t>
  </si>
  <si>
    <t>28.1.01.7Z050</t>
  </si>
  <si>
    <t>28.1.02.7Z110</t>
  </si>
  <si>
    <t>28.1.02.7Z090</t>
  </si>
  <si>
    <t>28.1.01.7Z060</t>
  </si>
  <si>
    <t>28.1.01.7Z020</t>
  </si>
  <si>
    <t>28.1.01.7Z030</t>
  </si>
  <si>
    <t>28.1.01.7Z070</t>
  </si>
  <si>
    <t>28.1.01.7Z080</t>
  </si>
  <si>
    <t>28.1.02.7Z100</t>
  </si>
  <si>
    <t>р. II, Постановление администрации НАО от 10.02.2016 N 29-п "Об утверждении Положения о порядке финансирования мероприятий подпрограммы 1 "Активная политика занятости и социальная поддержка безработных граждан" государственной программы Ненецкого автономного округа "Содействие занятости населения Ненецкого автономного округа"</t>
  </si>
  <si>
    <t>до 33,7</t>
  </si>
  <si>
    <t xml:space="preserve"> до 176,4</t>
  </si>
  <si>
    <t>1 переезд/ 4переселения</t>
  </si>
  <si>
    <t>Мероприятие 12. Студенты</t>
  </si>
  <si>
    <t>Постановление администрации НАО от 10.01.2020 N 3-п "Об организации переобучения и повышения квалификации женщин, находящихся в отпуске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</si>
  <si>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Переобучение и повышение квалификации женщин в период отпуска по уходу за ребёнком в возрасте до трёх лет</t>
  </si>
  <si>
    <t>Стипендия в период обучения</t>
  </si>
  <si>
    <t>28.1.Р2.54610</t>
  </si>
  <si>
    <t>средний размер 9,6</t>
  </si>
  <si>
    <t>авансирование (32 гражданина)</t>
  </si>
  <si>
    <t>28.2.01.7Z120</t>
  </si>
  <si>
    <t>1 оснащение</t>
  </si>
  <si>
    <t>28.4.02.7Z130</t>
  </si>
  <si>
    <t>Оплачены транспортные услуги (трансфер) для детей-воспитанников учреждения в оздоровительные лагеря в период зимних каникул; путевки в количестве 25 штук в оздоровительный лагерь Малиновка и в Великий Устюг</t>
  </si>
  <si>
    <t>2,3</t>
  </si>
  <si>
    <t>ср. размер 1,140</t>
  </si>
  <si>
    <t>Создание условий для повышения эффективности деятельности социально ориентированных некоммерческих организаций</t>
  </si>
  <si>
    <t>19.5.01.7С950</t>
  </si>
  <si>
    <t>средний размер 1 поездки 0,149</t>
  </si>
  <si>
    <t>?</t>
  </si>
  <si>
    <t>18.2.10.78030</t>
  </si>
  <si>
    <t>18.2.10.77030</t>
  </si>
  <si>
    <t>18.2.10.77040</t>
  </si>
  <si>
    <t>средний размер 15,6</t>
  </si>
  <si>
    <t>сред.размер 1,3377</t>
  </si>
  <si>
    <t>сред.размер 3,422</t>
  </si>
  <si>
    <t>сред.размер 2,593</t>
  </si>
  <si>
    <t>сред.размер 1,19255</t>
  </si>
  <si>
    <t>сред.размер 42,0</t>
  </si>
  <si>
    <t>8,91971</t>
  </si>
  <si>
    <t>сред.размер 2,482</t>
  </si>
  <si>
    <t>убрать</t>
  </si>
  <si>
    <t>постановление администрации НАО от 28.02.2017        № 53-п «Об утверждении государственной программы Ненецкого автономного округа «Социальная поддержка граждан в Ненецком автономном округе»</t>
  </si>
  <si>
    <t>Постановление администрации НАО от 14.11.2013 N 415-п "Об утверждении государственной программы Ненецкого автономного округа "Обеспечение доступным и комфортным жильем и коммунальными услугами граждан Ненецкого автономного округа" ( в редакции постановления администрации НАО от 28.12.2016 № 409-п) подпрограмма 5</t>
  </si>
  <si>
    <t>11.5.00.78080</t>
  </si>
  <si>
    <t>Реализация мероприятий по обеспечению жильём молодых семей</t>
  </si>
  <si>
    <t>11.5.03.R4970</t>
  </si>
  <si>
    <t>средний размер 763,131</t>
  </si>
  <si>
    <t xml:space="preserve">средняя стоимость рецепта 1,745 </t>
  </si>
  <si>
    <t>от 0,005           до 6,0</t>
  </si>
  <si>
    <t>44,7/44,9/44,71</t>
  </si>
  <si>
    <t>ср.размер ст-ти путевки 38,4/ср.размер ст-ти рейса вертолета  1585,28/ср.размер чартерного рейса 4758,3</t>
  </si>
  <si>
    <t>ср.размер прож-я 2,4/ср.размер пит.1,1, ср.размер прож-я в НМ 2,5/ср. размер проезда до НМ 33,4</t>
  </si>
  <si>
    <t>ср.размер ст-ти путевки 62,70476</t>
  </si>
  <si>
    <t>ср.размер ст-ти путевки 30,0</t>
  </si>
  <si>
    <t>средний размер 6,603</t>
  </si>
  <si>
    <t>ср.размер 7,79</t>
  </si>
  <si>
    <t>ср.размер 46,925</t>
  </si>
  <si>
    <t>средний размер 25,9</t>
  </si>
  <si>
    <t>сред.размер  20,0</t>
  </si>
  <si>
    <t>сред.размер 3,00</t>
  </si>
  <si>
    <t>от 0,8           до 1,9</t>
  </si>
  <si>
    <t>15</t>
  </si>
  <si>
    <t>средний размер    1,68</t>
  </si>
  <si>
    <t>1,244</t>
  </si>
  <si>
    <t>сред.размер 5,292</t>
  </si>
  <si>
    <t>сред.размер  35,8</t>
  </si>
  <si>
    <t>средний полугодовой размер 1,6851</t>
  </si>
  <si>
    <t>15/4</t>
  </si>
  <si>
    <t>5,0/16,640</t>
  </si>
  <si>
    <t>5900/2100</t>
  </si>
  <si>
    <t>от 6,167          до 7,295</t>
  </si>
  <si>
    <t>сред.размер 1,260</t>
  </si>
  <si>
    <t>2850/6438</t>
  </si>
  <si>
    <t>379,911/30,0</t>
  </si>
  <si>
    <t>147/72</t>
  </si>
  <si>
    <t>1000,0/600,0/450,0</t>
  </si>
  <si>
    <t>4/1/1</t>
  </si>
  <si>
    <t>13,4/16,1</t>
  </si>
  <si>
    <t>120/5</t>
  </si>
  <si>
    <t>161,8/161,8/215,7</t>
  </si>
  <si>
    <t>13/13/5</t>
  </si>
  <si>
    <t>10,08316</t>
  </si>
  <si>
    <t>средний размер 2,93782</t>
  </si>
  <si>
    <t>1078,5,0; 539,2</t>
  </si>
  <si>
    <t>средний размер 32,6</t>
  </si>
  <si>
    <t xml:space="preserve"> средний размер 53,9</t>
  </si>
  <si>
    <t>5/1</t>
  </si>
  <si>
    <t>2,3403</t>
  </si>
  <si>
    <t>средний размер 5,0</t>
  </si>
  <si>
    <t>4/2</t>
  </si>
  <si>
    <t>14,14598</t>
  </si>
  <si>
    <t>средний размер 1256,5</t>
  </si>
  <si>
    <t>Средний размер 30,7</t>
  </si>
  <si>
    <t>0,31405/ 0,94212</t>
  </si>
  <si>
    <t>5/8</t>
  </si>
  <si>
    <t>0,62804</t>
  </si>
  <si>
    <t>средний размер 1558,9</t>
  </si>
  <si>
    <t>1,37916</t>
  </si>
  <si>
    <t>средний размер 1,41176</t>
  </si>
  <si>
    <t>31,46352/ 240,40685</t>
  </si>
  <si>
    <t>30/1</t>
  </si>
  <si>
    <t>20,41197/5,10299/10,20596</t>
  </si>
  <si>
    <t>7/110/152</t>
  </si>
  <si>
    <t>Средний размер 15,43474</t>
  </si>
  <si>
    <t>Средний размер 6,86620</t>
  </si>
  <si>
    <t>Средний размер 14,20234</t>
  </si>
  <si>
    <t>Средний размер 596,62320</t>
  </si>
  <si>
    <t>средняя стоимость рецепта 1,69028</t>
  </si>
  <si>
    <t>средняя стоимость обучения 42,873</t>
  </si>
  <si>
    <t>средний размер 18,4</t>
  </si>
  <si>
    <t>средний размер 2,250</t>
  </si>
  <si>
    <t>средний размер 18,1</t>
  </si>
  <si>
    <t>2 оснащения/2 труд-х инв-да</t>
  </si>
  <si>
    <t>103,7/38,2</t>
  </si>
  <si>
    <t>1 оснащение/1 труд-й инв-д</t>
  </si>
  <si>
    <t>в среднем на 1 чел/дн 1,5</t>
  </si>
  <si>
    <t>в среднем на 1 чел/дн 0,88159</t>
  </si>
  <si>
    <t>февраль 2020 г.</t>
  </si>
  <si>
    <t>Вознаграждение выплачено за январь-февраль 11 наставникам за постинтернатное сопровождение 15 лиц из числа детей-сирот и детей, оставшихся без попечения родителей. Сумма вознаграждения 35,24 т.р., страховые взносы -16,24 т.р.</t>
  </si>
  <si>
    <t>Контингент факт  отчетный месяц, (чел.), а в части мер социальной поддержки детей (получателей/детей)</t>
  </si>
  <si>
    <t>19.Ц.00.51760</t>
  </si>
  <si>
    <t>115/116</t>
  </si>
  <si>
    <t>4/5</t>
  </si>
  <si>
    <t>474/515</t>
  </si>
  <si>
    <t>458/495</t>
  </si>
  <si>
    <t>38</t>
  </si>
  <si>
    <t>50/54</t>
  </si>
  <si>
    <t>155/219</t>
  </si>
  <si>
    <t>2624/6775</t>
  </si>
  <si>
    <t>2650/6843</t>
  </si>
  <si>
    <t>12/13</t>
  </si>
  <si>
    <t>16/16</t>
  </si>
  <si>
    <t>154/217</t>
  </si>
  <si>
    <t>152/213</t>
  </si>
  <si>
    <t>2</t>
  </si>
  <si>
    <t>11/15</t>
  </si>
  <si>
    <t>47/80</t>
  </si>
  <si>
    <t>36</t>
  </si>
  <si>
    <t>Ежемесячная компенсационная выплата неработающим пенсионерам на содержание детей (родители / дети)</t>
  </si>
  <si>
    <t>213/337</t>
  </si>
  <si>
    <t>Социальная поддержка многодетных семей в виде ежемесячной социальной выплаты семьям, имеющим на воспитании трех и более детей (родители / дети)</t>
  </si>
  <si>
    <t>Ежемесячная денежная выплата, в размере прожиточного минимума для детей, назначаемая в случае рождения третьего ребенка или последующих детей (родители / дети)</t>
  </si>
  <si>
    <t>53 (авансирование)</t>
  </si>
  <si>
    <t>7 (из них 6 оплата за оказанные услуги в 2019 году)</t>
  </si>
  <si>
    <t>2 оснащения/1 зарплата</t>
  </si>
  <si>
    <t>1 оснащение/ 1зарплата</t>
  </si>
  <si>
    <t>1145/3162</t>
  </si>
  <si>
    <t>1145/3146</t>
  </si>
  <si>
    <t>8/10</t>
  </si>
  <si>
    <t>3077/4369</t>
  </si>
  <si>
    <t>3077/4324</t>
  </si>
  <si>
    <t>80/121</t>
  </si>
  <si>
    <t>8/8</t>
  </si>
  <si>
    <t>март 2020 г.</t>
  </si>
  <si>
    <t>Вознаграждение выплачено за январь-февраль 11 наставникам за постинтернатное сопровождение 18 лиц из числа детей-сирот и детей, оставшихся без попечения родителей. Сумма вознаграждения 79,61 т.р., страховые взносы -21,57 т.р.</t>
  </si>
  <si>
    <t>11/18</t>
  </si>
  <si>
    <t>2 оснащение/ 2зарплата</t>
  </si>
  <si>
    <t>143/145</t>
  </si>
  <si>
    <t>135/137</t>
  </si>
  <si>
    <t>5/9</t>
  </si>
  <si>
    <t>222/341</t>
  </si>
  <si>
    <t>216/337</t>
  </si>
  <si>
    <t>9/9</t>
  </si>
  <si>
    <t>7/7</t>
  </si>
  <si>
    <t>1165/3218</t>
  </si>
  <si>
    <t>1155/3180</t>
  </si>
  <si>
    <t>17/21</t>
  </si>
  <si>
    <t>9/11</t>
  </si>
  <si>
    <t>484/528</t>
  </si>
  <si>
    <t>468/508</t>
  </si>
  <si>
    <t>60</t>
  </si>
  <si>
    <t>3/6</t>
  </si>
  <si>
    <t>1/1</t>
  </si>
  <si>
    <t>54/55</t>
  </si>
  <si>
    <t>13/18</t>
  </si>
  <si>
    <t>155/220</t>
  </si>
  <si>
    <t>150/210</t>
  </si>
  <si>
    <t>44</t>
  </si>
  <si>
    <t>2681/6900</t>
  </si>
  <si>
    <t>2531/6867</t>
  </si>
  <si>
    <t>3162/4445</t>
  </si>
  <si>
    <t>3096/4344</t>
  </si>
  <si>
    <t>75/75</t>
  </si>
  <si>
    <t>57/57</t>
  </si>
  <si>
    <t>156/222</t>
  </si>
  <si>
    <t>152/212</t>
  </si>
  <si>
    <t>80/120</t>
  </si>
  <si>
    <t>3/3</t>
  </si>
  <si>
    <t>48/83</t>
  </si>
  <si>
    <t>возврат средств ТУРКОНСУЛОМ в сумме 25,7 т.р.</t>
  </si>
  <si>
    <t>8 (из них 6 оплата за оказанные услуги в 2019 году)</t>
  </si>
  <si>
    <t>Постановление администрации НАО от 01.02.2019 N 17-п "Об утверждении государственной программы Ненецкого автономного округа "Реализация государственной молодежной политики и патриотического воспитания населения в Ненецком автономном округе"</t>
  </si>
  <si>
    <t>закон НАО от 11.06.2019 N 96-ОЗ "О предоставлении компенсации расходов на приобретение комплекта оборудования для непосредственного приема сигналов телевизионного спутникового вещания отдельным категориям граждан, проживающих в сельских населенных пунктах Ненецкого автономного округа, территории которых не входят в зону охвата объектов сети цифрового эфирного телерадиовещания"</t>
  </si>
  <si>
    <t>апрель 2020 г.</t>
  </si>
  <si>
    <t>19.1.02.7С540</t>
  </si>
  <si>
    <t>19.1.12.R4620;     19.1.12.7С920</t>
  </si>
  <si>
    <t>19.3.01.R3020</t>
  </si>
  <si>
    <t>Осуществление ежемесячных выплат на детей в возрасте от трёх до семи лет включительно</t>
  </si>
  <si>
    <t>70 (авансирование)</t>
  </si>
  <si>
    <t>2 з/плата</t>
  </si>
  <si>
    <t>2 оснащения/3 зарплата</t>
  </si>
  <si>
    <t>136/139</t>
  </si>
  <si>
    <t>225/344</t>
  </si>
  <si>
    <t>220/337</t>
  </si>
  <si>
    <t>1171/3232</t>
  </si>
  <si>
    <t>459/497</t>
  </si>
  <si>
    <t>148/207</t>
  </si>
  <si>
    <t>45</t>
  </si>
  <si>
    <t>2844/7006</t>
  </si>
  <si>
    <t>2460/5915</t>
  </si>
  <si>
    <t>3125/4386</t>
  </si>
  <si>
    <t>12/14</t>
  </si>
  <si>
    <t>148/148</t>
  </si>
  <si>
    <t>77/114</t>
  </si>
  <si>
    <t>46/80</t>
  </si>
  <si>
    <t>22 (из них 6 оплата за оказанные услуги в 2019 году)</t>
  </si>
  <si>
    <t>май 2020 г.</t>
  </si>
  <si>
    <t>5</t>
  </si>
  <si>
    <t>187</t>
  </si>
  <si>
    <t>2080</t>
  </si>
  <si>
    <t>13</t>
  </si>
  <si>
    <t>158/160</t>
  </si>
  <si>
    <t>248</t>
  </si>
  <si>
    <t>9</t>
  </si>
  <si>
    <t>7/11</t>
  </si>
  <si>
    <t>2071</t>
  </si>
  <si>
    <t>345/226</t>
  </si>
  <si>
    <t>337/213</t>
  </si>
  <si>
    <t>1209/3390</t>
  </si>
  <si>
    <t>1186/3298</t>
  </si>
  <si>
    <t>18/22</t>
  </si>
  <si>
    <t>0/0</t>
  </si>
  <si>
    <t>508/556</t>
  </si>
  <si>
    <t>450/484</t>
  </si>
  <si>
    <t>25</t>
  </si>
  <si>
    <t>158</t>
  </si>
  <si>
    <t>14/22</t>
  </si>
  <si>
    <t>13/19</t>
  </si>
  <si>
    <t>156/221</t>
  </si>
  <si>
    <t>146/205</t>
  </si>
  <si>
    <t>179</t>
  </si>
  <si>
    <t>1031</t>
  </si>
  <si>
    <t>5588</t>
  </si>
  <si>
    <t>37</t>
  </si>
  <si>
    <t>12</t>
  </si>
  <si>
    <t>6</t>
  </si>
  <si>
    <t>132</t>
  </si>
  <si>
    <t>1253</t>
  </si>
  <si>
    <t>2844/7089</t>
  </si>
  <si>
    <t>2546/5826</t>
  </si>
  <si>
    <t>101</t>
  </si>
  <si>
    <t>4</t>
  </si>
  <si>
    <t>4989</t>
  </si>
  <si>
    <t>39</t>
  </si>
  <si>
    <t>144</t>
  </si>
  <si>
    <t>35</t>
  </si>
  <si>
    <t>3189/4670</t>
  </si>
  <si>
    <t>3189/4477</t>
  </si>
  <si>
    <t>122/123</t>
  </si>
  <si>
    <t>19/19</t>
  </si>
  <si>
    <t>158/222</t>
  </si>
  <si>
    <t>147/147</t>
  </si>
  <si>
    <t>81/124</t>
  </si>
  <si>
    <t>77/111</t>
  </si>
  <si>
    <t>17</t>
  </si>
  <si>
    <t>778</t>
  </si>
  <si>
    <t>49/85</t>
  </si>
  <si>
    <t>48/80</t>
  </si>
  <si>
    <t>июнь 2020 г.</t>
  </si>
  <si>
    <t>ежемесячное пособие по уходу за ребенком лицам,уволенным в связи с ликвидацией предприятия</t>
  </si>
  <si>
    <t>8/16</t>
  </si>
  <si>
    <t>19.3.01.5380F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</si>
  <si>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детей", за счёт средств резервного фонда Правительства Российской Федерации</t>
  </si>
  <si>
    <t>648/841</t>
  </si>
  <si>
    <t>185/186</t>
  </si>
  <si>
    <t>172/174</t>
  </si>
  <si>
    <t>9/16</t>
  </si>
  <si>
    <t>1220/3234</t>
  </si>
  <si>
    <t>1196/3331</t>
  </si>
  <si>
    <t>19/23</t>
  </si>
  <si>
    <t>516/567</t>
  </si>
  <si>
    <t>448/483</t>
  </si>
  <si>
    <t>119</t>
  </si>
  <si>
    <t>8/13</t>
  </si>
  <si>
    <t>4/6</t>
  </si>
  <si>
    <t>157/225</t>
  </si>
  <si>
    <t>145/207</t>
  </si>
  <si>
    <t>46</t>
  </si>
  <si>
    <t>2551/5714</t>
  </si>
  <si>
    <t>3193/4698</t>
  </si>
  <si>
    <t>3193/4484</t>
  </si>
  <si>
    <t>138/139</t>
  </si>
  <si>
    <t>14/14</t>
  </si>
  <si>
    <t>146/146</t>
  </si>
  <si>
    <t>77/117</t>
  </si>
  <si>
    <t>45/75</t>
  </si>
  <si>
    <t>Вознаграждение выплачено за январь-февраль 11 наставникам за постинтернатное сопровождение 18 лиц из числа детей-сирот и детей, оставшихся без попечения родителей. Сумма вознаграждения 182,66 т.р., страховые взносы 70,52 т.р.</t>
  </si>
  <si>
    <t>28.1.01.5290F</t>
  </si>
  <si>
    <t>25 (из них 10 оплата за оказанные услуги в 2019 году)</t>
  </si>
  <si>
    <t>июль 2020 г.</t>
  </si>
  <si>
    <t>Расходы на доставку ежемесячных выплат на детей в возрасте от трёх до семи лет включительно</t>
  </si>
  <si>
    <t>19.3.1.7С550</t>
  </si>
  <si>
    <t>28.1.01.R8520</t>
  </si>
  <si>
    <t>9/18</t>
  </si>
  <si>
    <t>190/191</t>
  </si>
  <si>
    <t>175/177</t>
  </si>
  <si>
    <t>352/230</t>
  </si>
  <si>
    <t>337/218</t>
  </si>
  <si>
    <t>1227/3457</t>
  </si>
  <si>
    <t>1201/3347</t>
  </si>
  <si>
    <t>523/576</t>
  </si>
  <si>
    <t>444/478</t>
  </si>
  <si>
    <t>9/14</t>
  </si>
  <si>
    <t>16/25</t>
  </si>
  <si>
    <t>15/22</t>
  </si>
  <si>
    <t>158/216</t>
  </si>
  <si>
    <t>143/203</t>
  </si>
  <si>
    <t>2844/7143                       (в т.ч. Дет-инв-220; инв - 876)</t>
  </si>
  <si>
    <t>2600/5812                                                      (в т.ч. Дет-инв-220; инв - 876)</t>
  </si>
  <si>
    <t>342                                          (в т.ч. 304 гсп+38 ск)</t>
  </si>
  <si>
    <t>12                                                      (в т.ч. 8гсп+4 ск)</t>
  </si>
  <si>
    <t>3198/4741</t>
  </si>
  <si>
    <t>3198/4482</t>
  </si>
  <si>
    <t>13/13</t>
  </si>
  <si>
    <t>160/222</t>
  </si>
  <si>
    <t>144/144</t>
  </si>
  <si>
    <t>84/196</t>
  </si>
  <si>
    <t>75/113</t>
  </si>
  <si>
    <t>50/88</t>
  </si>
  <si>
    <t>46/78</t>
  </si>
  <si>
    <t>2924/6605</t>
  </si>
  <si>
    <t>198</t>
  </si>
  <si>
    <t>28.1.01.52900; 28.1.01.5290F</t>
  </si>
  <si>
    <t xml:space="preserve"> Социальные выплаты безработным гражданам (средства резервного фонда ФБ)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</si>
</sst>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\.0\.0000;;"/>
    <numFmt numFmtId="175" formatCode="#,##0.0"/>
    <numFmt numFmtId="176" formatCode="#,##0.0_ ;[Red]\-#,##0.0\ "/>
    <numFmt numFmtId="177" formatCode="[$-FC19]d\ mmmm\ yyyy\ &quot;г.&quot;"/>
    <numFmt numFmtId="178" formatCode="#,##0.000"/>
    <numFmt numFmtId="179" formatCode="#,##0.00;[Red]\-#,##0.00;0.00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u val="single"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8">
    <xf numFmtId="0" fontId="0" fillId="0" borderId="0" xfId="0" applyFont="1" applyAlignment="1">
      <alignment/>
    </xf>
    <xf numFmtId="0" fontId="49" fillId="0" borderId="0" xfId="0" applyFont="1" applyAlignment="1" applyProtection="1">
      <alignment horizontal="left" vertical="center" wrapText="1"/>
      <protection hidden="1"/>
    </xf>
    <xf numFmtId="172" fontId="49" fillId="0" borderId="0" xfId="0" applyNumberFormat="1" applyFont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vertical="center" wrapText="1"/>
      <protection hidden="1"/>
    </xf>
    <xf numFmtId="0" fontId="49" fillId="33" borderId="0" xfId="0" applyNumberFormat="1" applyFont="1" applyFill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vertical="center" wrapText="1"/>
      <protection hidden="1"/>
    </xf>
    <xf numFmtId="0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0" borderId="0" xfId="0" applyNumberFormat="1" applyFont="1" applyAlignment="1" applyProtection="1">
      <alignment horizontal="center" vertical="center" wrapText="1"/>
      <protection hidden="1"/>
    </xf>
    <xf numFmtId="0" fontId="49" fillId="34" borderId="11" xfId="0" applyFont="1" applyFill="1" applyBorder="1" applyAlignment="1" applyProtection="1">
      <alignment vertical="center" wrapText="1"/>
      <protection hidden="1"/>
    </xf>
    <xf numFmtId="0" fontId="49" fillId="13" borderId="11" xfId="0" applyFont="1" applyFill="1" applyBorder="1" applyAlignment="1" applyProtection="1">
      <alignment vertical="center" wrapText="1"/>
      <protection hidden="1"/>
    </xf>
    <xf numFmtId="0" fontId="49" fillId="33" borderId="11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vertical="center" wrapText="1"/>
      <protection hidden="1"/>
    </xf>
    <xf numFmtId="175" fontId="49" fillId="0" borderId="10" xfId="0" applyNumberFormat="1" applyFont="1" applyBorder="1" applyAlignment="1" applyProtection="1">
      <alignment vertical="center" wrapText="1"/>
      <protection hidden="1"/>
    </xf>
    <xf numFmtId="175" fontId="49" fillId="33" borderId="11" xfId="55" applyNumberFormat="1" applyFont="1" applyFill="1" applyBorder="1" applyAlignment="1" applyProtection="1">
      <alignment horizontal="center" vertical="center"/>
      <protection hidden="1"/>
    </xf>
    <xf numFmtId="175" fontId="50" fillId="33" borderId="10" xfId="0" applyNumberFormat="1" applyFont="1" applyFill="1" applyBorder="1" applyAlignment="1" applyProtection="1">
      <alignment vertical="center" wrapText="1"/>
      <protection hidden="1"/>
    </xf>
    <xf numFmtId="175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>
      <alignment wrapText="1"/>
    </xf>
    <xf numFmtId="0" fontId="49" fillId="33" borderId="12" xfId="0" applyFont="1" applyFill="1" applyBorder="1" applyAlignment="1" applyProtection="1">
      <alignment horizontal="left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54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51" fillId="33" borderId="11" xfId="54" applyFont="1" applyFill="1" applyBorder="1" applyAlignment="1">
      <alignment horizontal="center" vertical="center" wrapText="1"/>
      <protection/>
    </xf>
    <xf numFmtId="173" fontId="6" fillId="33" borderId="11" xfId="54" applyNumberFormat="1" applyFont="1" applyFill="1" applyBorder="1" applyAlignment="1" applyProtection="1">
      <alignment wrapText="1"/>
      <protection hidden="1"/>
    </xf>
    <xf numFmtId="175" fontId="49" fillId="35" borderId="11" xfId="0" applyNumberFormat="1" applyFont="1" applyFill="1" applyBorder="1" applyAlignment="1">
      <alignment horizontal="center" vertical="center" wrapText="1"/>
    </xf>
    <xf numFmtId="172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35" borderId="12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1" xfId="0" applyNumberFormat="1" applyFont="1" applyFill="1" applyBorder="1" applyAlignment="1" applyProtection="1">
      <alignment horizontal="left" vertical="center" wrapText="1"/>
      <protection hidden="1"/>
    </xf>
    <xf numFmtId="172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6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1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left" vertical="center" wrapText="1"/>
      <protection hidden="1"/>
    </xf>
    <xf numFmtId="175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left" vertical="center" wrapText="1"/>
      <protection hidden="1"/>
    </xf>
    <xf numFmtId="3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vertical="center" wrapText="1"/>
      <protection hidden="1"/>
    </xf>
    <xf numFmtId="0" fontId="49" fillId="33" borderId="13" xfId="0" applyFont="1" applyFill="1" applyBorder="1" applyAlignment="1" applyProtection="1">
      <alignment vertical="center" wrapText="1"/>
      <protection hidden="1"/>
    </xf>
    <xf numFmtId="175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5" applyNumberFormat="1" applyFont="1" applyFill="1" applyBorder="1" applyAlignment="1" applyProtection="1">
      <alignment horizontal="center" vertical="center"/>
      <protection hidden="1"/>
    </xf>
    <xf numFmtId="175" fontId="49" fillId="33" borderId="14" xfId="0" applyNumberFormat="1" applyFont="1" applyFill="1" applyBorder="1" applyAlignment="1">
      <alignment horizontal="center" vertical="center" wrapText="1"/>
    </xf>
    <xf numFmtId="175" fontId="2" fillId="33" borderId="14" xfId="55" applyNumberFormat="1" applyFont="1" applyFill="1" applyBorder="1" applyAlignment="1" applyProtection="1">
      <alignment horizontal="center" vertical="center"/>
      <protection hidden="1"/>
    </xf>
    <xf numFmtId="175" fontId="49" fillId="33" borderId="15" xfId="55" applyNumberFormat="1" applyFont="1" applyFill="1" applyBorder="1" applyAlignment="1" applyProtection="1">
      <alignment horizontal="center" vertical="center"/>
      <protection hidden="1"/>
    </xf>
    <xf numFmtId="175" fontId="51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5" applyNumberFormat="1" applyFont="1" applyFill="1" applyBorder="1" applyAlignment="1">
      <alignment horizontal="center" vertical="center"/>
      <protection/>
    </xf>
    <xf numFmtId="1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1" fillId="33" borderId="15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 applyProtection="1">
      <alignment vertical="center"/>
      <protection hidden="1"/>
    </xf>
    <xf numFmtId="175" fontId="49" fillId="33" borderId="11" xfId="0" applyNumberFormat="1" applyFont="1" applyFill="1" applyBorder="1" applyAlignment="1" applyProtection="1">
      <alignment horizontal="left" vertical="center" wrapText="1"/>
      <protection hidden="1"/>
    </xf>
    <xf numFmtId="0" fontId="49" fillId="0" borderId="0" xfId="0" applyNumberFormat="1" applyFont="1" applyFill="1" applyAlignment="1" applyProtection="1">
      <alignment horizontal="center" vertical="center" wrapText="1"/>
      <protection hidden="1"/>
    </xf>
    <xf numFmtId="0" fontId="49" fillId="0" borderId="10" xfId="0" applyFont="1" applyFill="1" applyBorder="1" applyAlignment="1" applyProtection="1">
      <alignment vertical="center" wrapText="1"/>
      <protection hidden="1"/>
    </xf>
    <xf numFmtId="0" fontId="49" fillId="0" borderId="14" xfId="0" applyFont="1" applyFill="1" applyBorder="1" applyAlignment="1">
      <alignment horizontal="center" vertical="center" wrapText="1"/>
    </xf>
    <xf numFmtId="175" fontId="49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center" vertical="center" wrapText="1"/>
      <protection hidden="1"/>
    </xf>
    <xf numFmtId="0" fontId="50" fillId="0" borderId="11" xfId="0" applyFont="1" applyFill="1" applyBorder="1" applyAlignment="1" applyProtection="1">
      <alignment horizontal="center" vertical="center" wrapText="1"/>
      <protection hidden="1"/>
    </xf>
    <xf numFmtId="0" fontId="50" fillId="0" borderId="11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center" vertical="center" wrapText="1"/>
    </xf>
    <xf numFmtId="174" fontId="2" fillId="0" borderId="11" xfId="54" applyNumberFormat="1" applyFont="1" applyFill="1" applyBorder="1" applyAlignment="1" applyProtection="1">
      <alignment horizontal="center" vertical="center"/>
      <protection hidden="1"/>
    </xf>
    <xf numFmtId="175" fontId="49" fillId="0" borderId="11" xfId="55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75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0" borderId="11" xfId="55" applyNumberFormat="1" applyFont="1" applyFill="1" applyBorder="1" applyAlignment="1" applyProtection="1">
      <alignment horizontal="center" vertical="center"/>
      <protection hidden="1"/>
    </xf>
    <xf numFmtId="175" fontId="49" fillId="0" borderId="14" xfId="55" applyNumberFormat="1" applyFont="1" applyFill="1" applyBorder="1" applyAlignment="1" applyProtection="1">
      <alignment horizontal="center" vertical="center"/>
      <protection hidden="1"/>
    </xf>
    <xf numFmtId="0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174" fontId="6" fillId="0" borderId="11" xfId="54" applyNumberFormat="1" applyFont="1" applyFill="1" applyBorder="1" applyAlignment="1" applyProtection="1">
      <alignment horizontal="center" vertical="center"/>
      <protection hidden="1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14" fontId="49" fillId="0" borderId="14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left" vertical="center" wrapText="1"/>
      <protection hidden="1"/>
    </xf>
    <xf numFmtId="0" fontId="49" fillId="8" borderId="11" xfId="0" applyFont="1" applyFill="1" applyBorder="1" applyAlignment="1" applyProtection="1">
      <alignment vertical="center" wrapText="1"/>
      <protection hidden="1"/>
    </xf>
    <xf numFmtId="172" fontId="49" fillId="0" borderId="0" xfId="0" applyNumberFormat="1" applyFont="1" applyFill="1" applyAlignment="1" applyProtection="1">
      <alignment horizontal="center" vertical="center" wrapText="1"/>
      <protection hidden="1"/>
    </xf>
    <xf numFmtId="1" fontId="2" fillId="13" borderId="11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1" xfId="0" applyFont="1" applyFill="1" applyBorder="1" applyAlignment="1" applyProtection="1">
      <alignment horizontal="center" vertical="center" wrapText="1"/>
      <protection hidden="1"/>
    </xf>
    <xf numFmtId="49" fontId="49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vertical="center" wrapText="1"/>
      <protection hidden="1"/>
    </xf>
    <xf numFmtId="0" fontId="49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5" applyNumberFormat="1" applyFont="1" applyFill="1" applyBorder="1" applyAlignment="1" applyProtection="1">
      <alignment vertical="center"/>
      <protection hidden="1"/>
    </xf>
    <xf numFmtId="175" fontId="49" fillId="33" borderId="17" xfId="55" applyNumberFormat="1" applyFont="1" applyFill="1" applyBorder="1" applyAlignment="1" applyProtection="1">
      <alignment horizontal="center" vertical="center"/>
      <protection hidden="1"/>
    </xf>
    <xf numFmtId="175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3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8" xfId="0" applyFont="1" applyFill="1" applyBorder="1" applyAlignment="1" applyProtection="1">
      <alignment vertical="center" wrapText="1"/>
      <protection hidden="1"/>
    </xf>
    <xf numFmtId="175" fontId="50" fillId="33" borderId="18" xfId="0" applyNumberFormat="1" applyFont="1" applyFill="1" applyBorder="1" applyAlignment="1" applyProtection="1">
      <alignment vertical="center" wrapText="1"/>
      <protection hidden="1"/>
    </xf>
    <xf numFmtId="0" fontId="50" fillId="35" borderId="12" xfId="0" applyFont="1" applyFill="1" applyBorder="1" applyAlignment="1" applyProtection="1">
      <alignment horizontal="center" vertical="center" wrapText="1"/>
      <protection hidden="1"/>
    </xf>
    <xf numFmtId="0" fontId="50" fillId="35" borderId="11" xfId="0" applyFont="1" applyFill="1" applyBorder="1" applyAlignment="1" applyProtection="1">
      <alignment horizontal="left" vertical="center" wrapText="1"/>
      <protection hidden="1"/>
    </xf>
    <xf numFmtId="0" fontId="50" fillId="35" borderId="11" xfId="0" applyFont="1" applyFill="1" applyBorder="1" applyAlignment="1" applyProtection="1">
      <alignment horizontal="center" vertical="center" wrapText="1"/>
      <protection hidden="1"/>
    </xf>
    <xf numFmtId="172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0" xfId="0" applyNumberFormat="1" applyFont="1" applyFill="1" applyAlignment="1" applyProtection="1">
      <alignment horizontal="center" vertical="center" wrapText="1"/>
      <protection hidden="1"/>
    </xf>
    <xf numFmtId="0" fontId="50" fillId="35" borderId="0" xfId="0" applyFont="1" applyFill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>
      <alignment wrapText="1"/>
    </xf>
    <xf numFmtId="175" fontId="50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9" xfId="0" applyNumberFormat="1" applyFont="1" applyFill="1" applyBorder="1" applyAlignment="1" applyProtection="1">
      <alignment horizontal="left" vertical="top" wrapText="1"/>
      <protection hidden="1"/>
    </xf>
    <xf numFmtId="175" fontId="50" fillId="35" borderId="11" xfId="0" applyNumberFormat="1" applyFont="1" applyFill="1" applyBorder="1" applyAlignment="1" applyProtection="1">
      <alignment wrapText="1"/>
      <protection hidden="1"/>
    </xf>
    <xf numFmtId="0" fontId="50" fillId="35" borderId="13" xfId="0" applyFont="1" applyFill="1" applyBorder="1" applyAlignment="1" applyProtection="1">
      <alignment horizontal="center" vertical="center" wrapText="1"/>
      <protection hidden="1"/>
    </xf>
    <xf numFmtId="175" fontId="50" fillId="35" borderId="12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0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>
      <alignment horizontal="center" vertical="center" wrapText="1"/>
    </xf>
    <xf numFmtId="175" fontId="50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 applyProtection="1">
      <alignment horizontal="center" vertical="center" wrapText="1"/>
      <protection hidden="1"/>
    </xf>
    <xf numFmtId="3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4" xfId="55" applyNumberFormat="1" applyFont="1" applyFill="1" applyBorder="1" applyAlignment="1" applyProtection="1">
      <alignment horizontal="center" vertical="center"/>
      <protection hidden="1"/>
    </xf>
    <xf numFmtId="175" fontId="7" fillId="35" borderId="11" xfId="0" applyNumberFormat="1" applyFont="1" applyFill="1" applyBorder="1" applyAlignment="1" applyProtection="1">
      <alignment horizontal="center" vertical="center" wrapText="1"/>
      <protection hidden="1"/>
    </xf>
    <xf numFmtId="172" fontId="50" fillId="35" borderId="11" xfId="0" applyNumberFormat="1" applyFont="1" applyFill="1" applyBorder="1" applyAlignment="1" applyProtection="1">
      <alignment horizontal="left" vertical="center" wrapText="1"/>
      <protection hidden="1"/>
    </xf>
    <xf numFmtId="172" fontId="50" fillId="35" borderId="11" xfId="55" applyNumberFormat="1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hidden="1"/>
    </xf>
    <xf numFmtId="0" fontId="50" fillId="35" borderId="14" xfId="0" applyFont="1" applyFill="1" applyBorder="1" applyAlignment="1" applyProtection="1">
      <alignment horizontal="center" vertical="center" wrapText="1"/>
      <protection hidden="1"/>
    </xf>
    <xf numFmtId="0" fontId="50" fillId="35" borderId="10" xfId="0" applyFont="1" applyFill="1" applyBorder="1" applyAlignment="1" applyProtection="1">
      <alignment horizontal="left" vertical="center" wrapText="1"/>
      <protection hidden="1"/>
    </xf>
    <xf numFmtId="0" fontId="50" fillId="35" borderId="10" xfId="0" applyFont="1" applyFill="1" applyBorder="1" applyAlignment="1" applyProtection="1">
      <alignment horizontal="center" vertical="center" wrapText="1"/>
      <protection hidden="1"/>
    </xf>
    <xf numFmtId="0" fontId="50" fillId="33" borderId="0" xfId="0" applyFont="1" applyFill="1" applyAlignment="1" applyProtection="1">
      <alignment horizontal="center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left" vertical="center" wrapText="1"/>
      <protection hidden="1"/>
    </xf>
    <xf numFmtId="175" fontId="50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9" xfId="0" applyNumberFormat="1" applyFont="1" applyFill="1" applyBorder="1" applyAlignment="1" applyProtection="1">
      <alignment horizontal="left" vertical="center" wrapText="1"/>
      <protection hidden="1"/>
    </xf>
    <xf numFmtId="175" fontId="8" fillId="35" borderId="11" xfId="54" applyNumberFormat="1" applyFont="1" applyFill="1" applyBorder="1" applyAlignment="1" applyProtection="1">
      <alignment horizontal="center" vertical="center" wrapText="1"/>
      <protection hidden="1"/>
    </xf>
    <xf numFmtId="175" fontId="50" fillId="35" borderId="13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3" xfId="0" applyNumberFormat="1" applyFont="1" applyFill="1" applyBorder="1" applyAlignment="1" applyProtection="1">
      <alignment horizontal="left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14" xfId="0" applyNumberFormat="1" applyFont="1" applyFill="1" applyBorder="1" applyAlignment="1">
      <alignment horizontal="center" vertical="center" wrapText="1"/>
    </xf>
    <xf numFmtId="0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wrapText="1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7" xfId="0" applyNumberFormat="1" applyFont="1" applyFill="1" applyBorder="1" applyAlignment="1">
      <alignment horizontal="center" vertical="center" wrapText="1"/>
    </xf>
    <xf numFmtId="175" fontId="50" fillId="35" borderId="13" xfId="0" applyNumberFormat="1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49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17" xfId="0" applyNumberFormat="1" applyFont="1" applyFill="1" applyBorder="1" applyAlignment="1">
      <alignment horizontal="center" vertical="center" wrapText="1"/>
    </xf>
    <xf numFmtId="175" fontId="6" fillId="33" borderId="11" xfId="54" applyNumberFormat="1" applyFont="1" applyFill="1" applyBorder="1" applyAlignment="1" applyProtection="1">
      <alignment horizontal="center"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 applyProtection="1">
      <alignment horizontal="center" vertical="center"/>
      <protection hidden="1"/>
    </xf>
    <xf numFmtId="175" fontId="49" fillId="33" borderId="11" xfId="55" applyNumberFormat="1" applyFont="1" applyFill="1" applyBorder="1" applyAlignment="1">
      <alignment horizontal="center" vertical="center"/>
      <protection/>
    </xf>
    <xf numFmtId="175" fontId="49" fillId="33" borderId="11" xfId="0" applyNumberFormat="1" applyFont="1" applyFill="1" applyBorder="1" applyAlignment="1">
      <alignment horizontal="center" vertical="center" wrapText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0" borderId="0" xfId="0" applyNumberFormat="1" applyFont="1" applyFill="1" applyAlignment="1" applyProtection="1">
      <alignment horizontal="center" vertical="center" wrapText="1"/>
      <protection hidden="1"/>
    </xf>
    <xf numFmtId="175" fontId="49" fillId="0" borderId="0" xfId="0" applyNumberFormat="1" applyFont="1" applyFill="1" applyAlignment="1" applyProtection="1">
      <alignment horizontal="center" vertical="center" wrapText="1"/>
      <protection hidden="1"/>
    </xf>
    <xf numFmtId="0" fontId="50" fillId="0" borderId="0" xfId="0" applyFont="1" applyFill="1" applyAlignment="1" applyProtection="1">
      <alignment horizontal="center" vertical="center" wrapText="1"/>
      <protection hidden="1"/>
    </xf>
    <xf numFmtId="172" fontId="50" fillId="0" borderId="0" xfId="0" applyNumberFormat="1" applyFont="1" applyFill="1" applyAlignment="1" applyProtection="1">
      <alignment horizontal="center" vertical="center" wrapText="1"/>
      <protection hidden="1"/>
    </xf>
    <xf numFmtId="0" fontId="49" fillId="0" borderId="17" xfId="0" applyFont="1" applyFill="1" applyBorder="1" applyAlignment="1">
      <alignment horizontal="center" vertical="center" wrapText="1"/>
    </xf>
    <xf numFmtId="175" fontId="2" fillId="33" borderId="11" xfId="55" applyNumberFormat="1" applyFont="1" applyFill="1" applyBorder="1" applyAlignment="1" applyProtection="1">
      <alignment horizontal="center" vertical="center"/>
      <protection hidden="1"/>
    </xf>
    <xf numFmtId="175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3" fontId="49" fillId="33" borderId="11" xfId="55" applyNumberFormat="1" applyFont="1" applyFill="1" applyBorder="1" applyAlignment="1" applyProtection="1">
      <alignment horizontal="center" vertical="center"/>
      <protection hidden="1"/>
    </xf>
    <xf numFmtId="0" fontId="49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vertical="center" wrapText="1"/>
      <protection hidden="1"/>
    </xf>
    <xf numFmtId="49" fontId="49" fillId="33" borderId="0" xfId="0" applyNumberFormat="1" applyFont="1" applyFill="1" applyAlignment="1" applyProtection="1">
      <alignment horizontal="center" vertical="center" wrapText="1"/>
      <protection hidden="1"/>
    </xf>
    <xf numFmtId="49" fontId="9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5" borderId="0" xfId="0" applyFont="1" applyFill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50" fillId="0" borderId="14" xfId="0" applyFont="1" applyBorder="1" applyAlignment="1" applyProtection="1">
      <alignment vertical="center" wrapText="1"/>
      <protection hidden="1"/>
    </xf>
    <xf numFmtId="0" fontId="50" fillId="0" borderId="10" xfId="0" applyFont="1" applyBorder="1" applyAlignment="1" applyProtection="1">
      <alignment vertical="center" wrapText="1"/>
      <protection hidden="1"/>
    </xf>
    <xf numFmtId="0" fontId="49" fillId="33" borderId="11" xfId="0" applyFont="1" applyFill="1" applyBorder="1" applyAlignment="1" applyProtection="1">
      <alignment vertical="center" wrapText="1"/>
      <protection hidden="1"/>
    </xf>
    <xf numFmtId="172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72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NumberFormat="1" applyFont="1" applyFill="1" applyBorder="1" applyAlignment="1" applyProtection="1">
      <alignment vertical="center" wrapText="1"/>
      <protection hidden="1"/>
    </xf>
    <xf numFmtId="1" fontId="49" fillId="13" borderId="14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1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175" fontId="49" fillId="35" borderId="11" xfId="0" applyNumberFormat="1" applyFont="1" applyFill="1" applyBorder="1" applyAlignment="1">
      <alignment horizontal="center" vertical="center" wrapText="1"/>
    </xf>
    <xf numFmtId="0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5" borderId="0" xfId="0" applyFont="1" applyFill="1" applyAlignment="1" applyProtection="1">
      <alignment horizontal="center" vertical="center" wrapText="1"/>
      <protection hidden="1"/>
    </xf>
    <xf numFmtId="172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>
      <alignment horizontal="center" vertical="center"/>
      <protection/>
    </xf>
    <xf numFmtId="3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0" xfId="0" applyNumberFormat="1" applyFont="1" applyFill="1" applyAlignment="1" applyProtection="1">
      <alignment horizontal="center" vertical="center" wrapText="1"/>
      <protection hidden="1"/>
    </xf>
    <xf numFmtId="175" fontId="49" fillId="33" borderId="14" xfId="55" applyNumberFormat="1" applyFont="1" applyFill="1" applyBorder="1" applyAlignment="1" applyProtection="1">
      <alignment horizontal="center" vertical="center"/>
      <protection hidden="1"/>
    </xf>
    <xf numFmtId="175" fontId="2" fillId="33" borderId="14" xfId="55" applyNumberFormat="1" applyFont="1" applyFill="1" applyBorder="1" applyAlignment="1" applyProtection="1">
      <alignment horizontal="center" vertical="center"/>
      <protection hidden="1"/>
    </xf>
    <xf numFmtId="175" fontId="49" fillId="35" borderId="11" xfId="55" applyNumberFormat="1" applyFont="1" applyFill="1" applyBorder="1" applyAlignment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5" borderId="11" xfId="0" applyNumberFormat="1" applyFont="1" applyFill="1" applyBorder="1" applyAlignment="1">
      <alignment horizontal="center" vertical="center" wrapText="1"/>
    </xf>
    <xf numFmtId="175" fontId="50" fillId="35" borderId="11" xfId="55" applyNumberFormat="1" applyFont="1" applyFill="1" applyBorder="1" applyAlignment="1" applyProtection="1">
      <alignment horizontal="center" vertical="center"/>
      <protection hidden="1"/>
    </xf>
    <xf numFmtId="3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NumberFormat="1" applyFont="1" applyFill="1" applyBorder="1" applyAlignment="1">
      <alignment horizontal="center" vertical="center" wrapText="1"/>
    </xf>
    <xf numFmtId="0" fontId="49" fillId="37" borderId="0" xfId="0" applyFont="1" applyFill="1" applyAlignment="1" applyProtection="1">
      <alignment horizontal="center" vertical="center" wrapText="1"/>
      <protection hidden="1"/>
    </xf>
    <xf numFmtId="0" fontId="53" fillId="13" borderId="11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 applyProtection="1">
      <alignment horizontal="center" vertical="center" wrapText="1"/>
      <protection hidden="1"/>
    </xf>
    <xf numFmtId="49" fontId="49" fillId="35" borderId="0" xfId="0" applyNumberFormat="1" applyFont="1" applyFill="1" applyAlignment="1" applyProtection="1">
      <alignment horizontal="center" vertical="center" wrapText="1"/>
      <protection hidden="1"/>
    </xf>
    <xf numFmtId="172" fontId="49" fillId="35" borderId="0" xfId="0" applyNumberFormat="1" applyFont="1" applyFill="1" applyAlignment="1" applyProtection="1">
      <alignment horizontal="center" vertical="center" wrapText="1"/>
      <protection hidden="1"/>
    </xf>
    <xf numFmtId="0" fontId="49" fillId="35" borderId="0" xfId="0" applyFont="1" applyFill="1" applyBorder="1" applyAlignment="1" applyProtection="1">
      <alignment horizontal="center" vertical="center" wrapText="1"/>
      <protection hidden="1"/>
    </xf>
    <xf numFmtId="175" fontId="49" fillId="37" borderId="0" xfId="0" applyNumberFormat="1" applyFont="1" applyFill="1" applyAlignment="1" applyProtection="1">
      <alignment horizontal="center" vertical="center" wrapText="1"/>
      <protection hidden="1"/>
    </xf>
    <xf numFmtId="49" fontId="49" fillId="35" borderId="19" xfId="0" applyNumberFormat="1" applyFont="1" applyFill="1" applyBorder="1" applyAlignment="1">
      <alignment vertical="center" wrapText="1"/>
    </xf>
    <xf numFmtId="172" fontId="49" fillId="19" borderId="11" xfId="0" applyNumberFormat="1" applyFont="1" applyFill="1" applyBorder="1" applyAlignment="1" applyProtection="1">
      <alignment horizontal="center" vertical="center" wrapText="1"/>
      <protection hidden="1"/>
    </xf>
    <xf numFmtId="49" fontId="49" fillId="19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19" borderId="11" xfId="0" applyNumberFormat="1" applyFont="1" applyFill="1" applyBorder="1" applyAlignment="1" applyProtection="1">
      <alignment vertical="center" wrapText="1"/>
      <protection hidden="1"/>
    </xf>
    <xf numFmtId="49" fontId="49" fillId="19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19" borderId="11" xfId="0" applyNumberFormat="1" applyFont="1" applyFill="1" applyBorder="1" applyAlignment="1">
      <alignment horizontal="center" vertical="center" wrapText="1"/>
    </xf>
    <xf numFmtId="172" fontId="49" fillId="8" borderId="11" xfId="0" applyNumberFormat="1" applyFont="1" applyFill="1" applyBorder="1" applyAlignment="1" applyProtection="1">
      <alignment vertical="center" wrapText="1"/>
      <protection hidden="1"/>
    </xf>
    <xf numFmtId="172" fontId="49" fillId="34" borderId="11" xfId="0" applyNumberFormat="1" applyFont="1" applyFill="1" applyBorder="1" applyAlignment="1" applyProtection="1">
      <alignment vertical="center" wrapText="1"/>
      <protection hidden="1"/>
    </xf>
    <xf numFmtId="172" fontId="49" fillId="19" borderId="0" xfId="0" applyNumberFormat="1" applyFont="1" applyFill="1" applyBorder="1" applyAlignment="1" applyProtection="1">
      <alignment horizontal="center" vertical="center"/>
      <protection hidden="1"/>
    </xf>
    <xf numFmtId="175" fontId="49" fillId="19" borderId="11" xfId="0" applyNumberFormat="1" applyFont="1" applyFill="1" applyBorder="1" applyAlignment="1" applyProtection="1">
      <alignment horizontal="center" vertical="center" wrapText="1"/>
      <protection hidden="1"/>
    </xf>
    <xf numFmtId="49" fontId="49" fillId="19" borderId="11" xfId="0" applyNumberFormat="1" applyFont="1" applyFill="1" applyBorder="1" applyAlignment="1">
      <alignment horizontal="center" vertical="center" wrapText="1"/>
    </xf>
    <xf numFmtId="172" fontId="49" fillId="19" borderId="11" xfId="0" applyNumberFormat="1" applyFont="1" applyFill="1" applyBorder="1" applyAlignment="1" applyProtection="1">
      <alignment horizontal="center" vertical="center"/>
      <protection hidden="1"/>
    </xf>
    <xf numFmtId="172" fontId="49" fillId="19" borderId="0" xfId="0" applyNumberFormat="1" applyFont="1" applyFill="1" applyAlignment="1" applyProtection="1">
      <alignment horizontal="center" vertical="center" wrapText="1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175" fontId="49" fillId="8" borderId="11" xfId="0" applyNumberFormat="1" applyFont="1" applyFill="1" applyBorder="1" applyAlignment="1" applyProtection="1">
      <alignment vertical="center" wrapText="1"/>
      <protection hidden="1"/>
    </xf>
    <xf numFmtId="0" fontId="2" fillId="13" borderId="11" xfId="0" applyFont="1" applyFill="1" applyBorder="1" applyAlignment="1" applyProtection="1">
      <alignment horizontal="center" vertical="center" wrapText="1"/>
      <protection hidden="1"/>
    </xf>
    <xf numFmtId="175" fontId="50" fillId="33" borderId="0" xfId="0" applyNumberFormat="1" applyFont="1" applyFill="1" applyAlignment="1" applyProtection="1">
      <alignment horizontal="center" vertical="center" wrapText="1"/>
      <protection hidden="1"/>
    </xf>
    <xf numFmtId="175" fontId="50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1" xfId="0" applyNumberFormat="1" applyFont="1" applyFill="1" applyBorder="1" applyAlignment="1">
      <alignment horizontal="center" vertical="center" wrapText="1"/>
    </xf>
    <xf numFmtId="172" fontId="50" fillId="35" borderId="11" xfId="55" applyNumberFormat="1" applyFont="1" applyFill="1" applyBorder="1" applyAlignment="1" applyProtection="1">
      <alignment horizontal="center" vertical="center"/>
      <protection hidden="1"/>
    </xf>
    <xf numFmtId="0" fontId="50" fillId="33" borderId="0" xfId="0" applyFont="1" applyFill="1" applyAlignment="1" applyProtection="1">
      <alignment horizontal="center" vertical="center" wrapText="1"/>
      <protection hidden="1"/>
    </xf>
    <xf numFmtId="175" fontId="8" fillId="35" borderId="11" xfId="54" applyNumberFormat="1" applyFont="1" applyFill="1" applyBorder="1" applyAlignment="1" applyProtection="1">
      <alignment horizontal="center" vertical="center" wrapText="1"/>
      <protection hidden="1"/>
    </xf>
    <xf numFmtId="172" fontId="50" fillId="33" borderId="0" xfId="0" applyNumberFormat="1" applyFont="1" applyFill="1" applyAlignment="1" applyProtection="1">
      <alignment horizontal="center" vertical="center" wrapText="1"/>
      <protection hidden="1"/>
    </xf>
    <xf numFmtId="49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172" fontId="49" fillId="33" borderId="11" xfId="55" applyNumberFormat="1" applyFont="1" applyFill="1" applyBorder="1" applyAlignment="1" applyProtection="1">
      <alignment horizontal="center" vertical="center"/>
      <protection hidden="1"/>
    </xf>
    <xf numFmtId="0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3" borderId="0" xfId="0" applyNumberFormat="1" applyFont="1" applyFill="1" applyAlignment="1" applyProtection="1">
      <alignment horizontal="center" vertical="center" wrapText="1"/>
      <protection hidden="1"/>
    </xf>
    <xf numFmtId="175" fontId="49" fillId="33" borderId="11" xfId="0" applyNumberFormat="1" applyFont="1" applyFill="1" applyBorder="1" applyAlignment="1">
      <alignment horizontal="center" vertical="center" wrapText="1"/>
    </xf>
    <xf numFmtId="172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1" xfId="0" applyFont="1" applyFill="1" applyBorder="1" applyAlignment="1" applyProtection="1">
      <alignment vertical="center" wrapText="1"/>
      <protection hidden="1"/>
    </xf>
    <xf numFmtId="0" fontId="49" fillId="13" borderId="11" xfId="0" applyFont="1" applyFill="1" applyBorder="1" applyAlignment="1" applyProtection="1">
      <alignment horizontal="center" vertical="center" wrapText="1"/>
      <protection hidden="1"/>
    </xf>
    <xf numFmtId="172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0" xfId="0" applyFont="1" applyFill="1" applyAlignment="1" applyProtection="1">
      <alignment horizontal="center" vertical="center" wrapText="1"/>
      <protection hidden="1"/>
    </xf>
    <xf numFmtId="1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 applyProtection="1">
      <alignment horizontal="center" vertical="center"/>
      <protection hidden="1"/>
    </xf>
    <xf numFmtId="175" fontId="50" fillId="33" borderId="10" xfId="0" applyNumberFormat="1" applyFont="1" applyFill="1" applyBorder="1" applyAlignment="1" applyProtection="1">
      <alignment vertical="center" wrapText="1"/>
      <protection hidden="1"/>
    </xf>
    <xf numFmtId="175" fontId="50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2" fontId="49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0" xfId="0" applyNumberFormat="1" applyFont="1" applyFill="1" applyAlignment="1" applyProtection="1">
      <alignment horizontal="center" vertical="center" wrapText="1"/>
      <protection hidden="1"/>
    </xf>
    <xf numFmtId="172" fontId="49" fillId="35" borderId="11" xfId="55" applyNumberFormat="1" applyFont="1" applyFill="1" applyBorder="1" applyAlignment="1" applyProtection="1">
      <alignment horizontal="center" vertical="center"/>
      <protection hidden="1"/>
    </xf>
    <xf numFmtId="175" fontId="50" fillId="35" borderId="11" xfId="0" applyNumberFormat="1" applyFont="1" applyFill="1" applyBorder="1" applyAlignment="1" applyProtection="1">
      <alignment horizontal="center" vertical="center" wrapText="1"/>
      <protection hidden="1"/>
    </xf>
    <xf numFmtId="175" fontId="50" fillId="36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1" xfId="55" applyNumberFormat="1" applyFont="1" applyFill="1" applyBorder="1" applyAlignment="1">
      <alignment horizontal="center" vertical="center"/>
      <protection/>
    </xf>
    <xf numFmtId="172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4" xfId="55" applyNumberFormat="1" applyFont="1" applyFill="1" applyBorder="1" applyAlignment="1" applyProtection="1">
      <alignment horizontal="center" vertical="center"/>
      <protection hidden="1"/>
    </xf>
    <xf numFmtId="175" fontId="2" fillId="33" borderId="14" xfId="55" applyNumberFormat="1" applyFont="1" applyFill="1" applyBorder="1" applyAlignment="1" applyProtection="1">
      <alignment horizontal="center" vertical="center"/>
      <protection hidden="1"/>
    </xf>
    <xf numFmtId="175" fontId="49" fillId="33" borderId="14" xfId="55" applyNumberFormat="1" applyFont="1" applyFill="1" applyBorder="1" applyAlignment="1">
      <alignment horizontal="center" vertical="center"/>
      <protection/>
    </xf>
    <xf numFmtId="175" fontId="49" fillId="33" borderId="17" xfId="55" applyNumberFormat="1" applyFont="1" applyFill="1" applyBorder="1" applyAlignment="1" applyProtection="1">
      <alignment horizontal="center" vertical="center"/>
      <protection hidden="1"/>
    </xf>
    <xf numFmtId="175" fontId="51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4" fontId="2" fillId="33" borderId="11" xfId="54" applyNumberFormat="1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 applyProtection="1">
      <alignment horizontal="center" vertical="center" wrapText="1"/>
      <protection hidden="1"/>
    </xf>
    <xf numFmtId="172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174" fontId="6" fillId="33" borderId="11" xfId="54" applyNumberFormat="1" applyFont="1" applyFill="1" applyBorder="1" applyAlignment="1" applyProtection="1">
      <alignment horizontal="center" vertical="center"/>
      <protection hidden="1"/>
    </xf>
    <xf numFmtId="14" fontId="49" fillId="33" borderId="11" xfId="0" applyNumberFormat="1" applyFont="1" applyFill="1" applyBorder="1" applyAlignment="1">
      <alignment horizontal="center" vertical="center" wrapText="1"/>
    </xf>
    <xf numFmtId="14" fontId="49" fillId="33" borderId="14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172" fontId="49" fillId="20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2" xfId="0" applyNumberFormat="1" applyFont="1" applyFill="1" applyBorder="1" applyAlignment="1" applyProtection="1">
      <alignment horizontal="center" vertical="center" wrapText="1"/>
      <protection hidden="1"/>
    </xf>
    <xf numFmtId="0" fontId="53" fillId="33" borderId="19" xfId="0" applyFont="1" applyFill="1" applyBorder="1" applyAlignment="1" applyProtection="1">
      <alignment horizontal="center" vertical="center" wrapText="1"/>
      <protection hidden="1"/>
    </xf>
    <xf numFmtId="0" fontId="53" fillId="33" borderId="11" xfId="0" applyFont="1" applyFill="1" applyBorder="1" applyAlignment="1" applyProtection="1">
      <alignment horizontal="center" vertical="center" wrapText="1"/>
      <protection hidden="1"/>
    </xf>
    <xf numFmtId="0" fontId="5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3" fillId="33" borderId="11" xfId="0" applyNumberFormat="1" applyFont="1" applyFill="1" applyBorder="1" applyAlignment="1" applyProtection="1">
      <alignment horizontal="center" vertical="center" wrapText="1"/>
      <protection hidden="1"/>
    </xf>
    <xf numFmtId="172" fontId="53" fillId="19" borderId="11" xfId="0" applyNumberFormat="1" applyFont="1" applyFill="1" applyBorder="1" applyAlignment="1" applyProtection="1">
      <alignment horizontal="center" vertical="center" wrapText="1"/>
      <protection hidden="1"/>
    </xf>
    <xf numFmtId="175" fontId="53" fillId="35" borderId="11" xfId="55" applyNumberFormat="1" applyFont="1" applyFill="1" applyBorder="1" applyAlignment="1" applyProtection="1">
      <alignment horizontal="center" vertical="center"/>
      <protection hidden="1"/>
    </xf>
    <xf numFmtId="175" fontId="53" fillId="33" borderId="14" xfId="55" applyNumberFormat="1" applyFont="1" applyFill="1" applyBorder="1" applyAlignment="1" applyProtection="1">
      <alignment horizontal="center" vertical="center"/>
      <protection hidden="1"/>
    </xf>
    <xf numFmtId="175" fontId="53" fillId="33" borderId="11" xfId="55" applyNumberFormat="1" applyFont="1" applyFill="1" applyBorder="1" applyAlignment="1" applyProtection="1">
      <alignment horizontal="center" vertical="center"/>
      <protection hidden="1"/>
    </xf>
    <xf numFmtId="172" fontId="53" fillId="20" borderId="11" xfId="0" applyNumberFormat="1" applyFont="1" applyFill="1" applyBorder="1" applyAlignment="1" applyProtection="1">
      <alignment horizontal="center" vertical="center" wrapText="1"/>
      <protection hidden="1"/>
    </xf>
    <xf numFmtId="172" fontId="53" fillId="34" borderId="11" xfId="0" applyNumberFormat="1" applyFont="1" applyFill="1" applyBorder="1" applyAlignment="1" applyProtection="1">
      <alignment horizontal="center" vertical="center" wrapText="1"/>
      <protection hidden="1"/>
    </xf>
    <xf numFmtId="172" fontId="53" fillId="8" borderId="11" xfId="0" applyNumberFormat="1" applyFont="1" applyFill="1" applyBorder="1" applyAlignment="1" applyProtection="1">
      <alignment horizontal="center" vertical="center" wrapText="1"/>
      <protection hidden="1"/>
    </xf>
    <xf numFmtId="1" fontId="53" fillId="13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172" fontId="49" fillId="20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22" borderId="14" xfId="55" applyNumberFormat="1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19" borderId="11" xfId="0" applyNumberFormat="1" applyFont="1" applyFill="1" applyBorder="1" applyAlignment="1" applyProtection="1">
      <alignment horizontal="center" vertical="center" wrapText="1"/>
      <protection hidden="1"/>
    </xf>
    <xf numFmtId="175" fontId="2" fillId="35" borderId="11" xfId="55" applyNumberFormat="1" applyFont="1" applyFill="1" applyBorder="1" applyAlignment="1" applyProtection="1">
      <alignment horizontal="center" vertical="center"/>
      <protection hidden="1"/>
    </xf>
    <xf numFmtId="172" fontId="2" fillId="20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175" fontId="50" fillId="35" borderId="10" xfId="55" applyNumberFormat="1" applyFont="1" applyFill="1" applyBorder="1" applyAlignment="1" applyProtection="1">
      <alignment horizontal="center" vertical="center"/>
      <protection hidden="1"/>
    </xf>
    <xf numFmtId="175" fontId="49" fillId="35" borderId="10" xfId="0" applyNumberFormat="1" applyFont="1" applyFill="1" applyBorder="1" applyAlignment="1">
      <alignment horizontal="center" vertical="center" wrapText="1"/>
    </xf>
    <xf numFmtId="0" fontId="49" fillId="35" borderId="14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center" vertical="center" wrapText="1"/>
    </xf>
    <xf numFmtId="172" fontId="49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5" borderId="10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0" xfId="55" applyNumberFormat="1" applyFont="1" applyFill="1" applyBorder="1" applyAlignment="1" applyProtection="1">
      <alignment horizontal="center" vertical="center"/>
      <protection hidden="1"/>
    </xf>
    <xf numFmtId="0" fontId="49" fillId="35" borderId="11" xfId="0" applyFont="1" applyFill="1" applyBorder="1" applyAlignment="1" applyProtection="1">
      <alignment horizontal="center" vertical="center" wrapText="1"/>
      <protection hidden="1"/>
    </xf>
    <xf numFmtId="0" fontId="50" fillId="35" borderId="20" xfId="0" applyFont="1" applyFill="1" applyBorder="1" applyAlignment="1" applyProtection="1">
      <alignment horizontal="left" vertical="center" wrapText="1"/>
      <protection hidden="1"/>
    </xf>
    <xf numFmtId="17" fontId="49" fillId="13" borderId="11" xfId="0" applyNumberFormat="1" applyFont="1" applyFill="1" applyBorder="1" applyAlignment="1" applyProtection="1">
      <alignment horizontal="center" vertical="center" wrapText="1"/>
      <protection hidden="1"/>
    </xf>
    <xf numFmtId="172" fontId="2" fillId="8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21" borderId="11" xfId="0" applyNumberFormat="1" applyFont="1" applyFill="1" applyBorder="1" applyAlignment="1" applyProtection="1">
      <alignment horizontal="center" vertical="center" wrapText="1"/>
      <protection hidden="1"/>
    </xf>
    <xf numFmtId="172" fontId="49" fillId="21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3" xfId="0" applyFont="1" applyFill="1" applyBorder="1" applyAlignment="1">
      <alignment horizontal="center" vertical="center" wrapText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172" fontId="49" fillId="14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>
      <alignment horizontal="center" vertical="center" wrapText="1"/>
    </xf>
    <xf numFmtId="175" fontId="49" fillId="33" borderId="19" xfId="55" applyNumberFormat="1" applyFont="1" applyFill="1" applyBorder="1" applyAlignment="1" applyProtection="1">
      <alignment vertical="center"/>
      <protection hidden="1"/>
    </xf>
    <xf numFmtId="0" fontId="49" fillId="25" borderId="0" xfId="0" applyFont="1" applyFill="1" applyAlignment="1" applyProtection="1">
      <alignment horizontal="center" vertical="center" wrapText="1"/>
      <protection hidden="1"/>
    </xf>
    <xf numFmtId="175" fontId="50" fillId="35" borderId="10" xfId="0" applyNumberFormat="1" applyFont="1" applyFill="1" applyBorder="1" applyAlignment="1">
      <alignment horizontal="center" vertical="center" wrapText="1"/>
    </xf>
    <xf numFmtId="175" fontId="49" fillId="25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25" borderId="14" xfId="55" applyNumberFormat="1" applyFont="1" applyFill="1" applyBorder="1" applyAlignment="1" applyProtection="1">
      <alignment horizontal="center" vertical="center"/>
      <protection hidden="1"/>
    </xf>
    <xf numFmtId="175" fontId="49" fillId="25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25" borderId="11" xfId="55" applyNumberFormat="1" applyFont="1" applyFill="1" applyBorder="1" applyAlignment="1">
      <alignment horizontal="center" vertical="center"/>
      <protection/>
    </xf>
    <xf numFmtId="175" fontId="49" fillId="25" borderId="11" xfId="55" applyNumberFormat="1" applyFont="1" applyFill="1" applyBorder="1" applyAlignment="1" applyProtection="1">
      <alignment horizontal="center" vertical="center"/>
      <protection hidden="1"/>
    </xf>
    <xf numFmtId="175" fontId="49" fillId="25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25" borderId="15" xfId="55" applyNumberFormat="1" applyFont="1" applyFill="1" applyBorder="1" applyAlignment="1" applyProtection="1">
      <alignment horizontal="center" vertical="center"/>
      <protection hidden="1"/>
    </xf>
    <xf numFmtId="175" fontId="49" fillId="25" borderId="14" xfId="55" applyNumberFormat="1" applyFont="1" applyFill="1" applyBorder="1" applyAlignment="1">
      <alignment horizontal="center" vertical="center"/>
      <protection/>
    </xf>
    <xf numFmtId="175" fontId="2" fillId="25" borderId="14" xfId="55" applyNumberFormat="1" applyFont="1" applyFill="1" applyBorder="1" applyAlignment="1" applyProtection="1">
      <alignment horizontal="center" vertical="center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49" fillId="0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175" fontId="49" fillId="23" borderId="14" xfId="0" applyNumberFormat="1" applyFont="1" applyFill="1" applyBorder="1" applyAlignment="1" applyProtection="1">
      <alignment horizontal="center" vertical="center" wrapText="1"/>
      <protection hidden="1"/>
    </xf>
    <xf numFmtId="175" fontId="49" fillId="23" borderId="14" xfId="55" applyNumberFormat="1" applyFont="1" applyFill="1" applyBorder="1" applyAlignment="1" applyProtection="1">
      <alignment horizontal="center" vertical="center"/>
      <protection hidden="1"/>
    </xf>
    <xf numFmtId="175" fontId="49" fillId="2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23" borderId="11" xfId="55" applyNumberFormat="1" applyFont="1" applyFill="1" applyBorder="1" applyAlignment="1">
      <alignment horizontal="center" vertical="center"/>
      <protection/>
    </xf>
    <xf numFmtId="175" fontId="49" fillId="23" borderId="11" xfId="55" applyNumberFormat="1" applyFont="1" applyFill="1" applyBorder="1" applyAlignment="1" applyProtection="1">
      <alignment horizontal="center" vertical="center"/>
      <protection hidden="1"/>
    </xf>
    <xf numFmtId="175" fontId="49" fillId="23" borderId="11" xfId="0" applyNumberFormat="1" applyFont="1" applyFill="1" applyBorder="1" applyAlignment="1" applyProtection="1">
      <alignment horizontal="center" vertical="center" wrapText="1"/>
      <protection hidden="1"/>
    </xf>
    <xf numFmtId="175" fontId="49" fillId="23" borderId="15" xfId="55" applyNumberFormat="1" applyFont="1" applyFill="1" applyBorder="1" applyAlignment="1" applyProtection="1">
      <alignment horizontal="center" vertical="center"/>
      <protection hidden="1"/>
    </xf>
    <xf numFmtId="175" fontId="49" fillId="23" borderId="14" xfId="55" applyNumberFormat="1" applyFont="1" applyFill="1" applyBorder="1" applyAlignment="1">
      <alignment horizontal="center" vertical="center"/>
      <protection/>
    </xf>
    <xf numFmtId="175" fontId="2" fillId="23" borderId="14" xfId="55" applyNumberFormat="1" applyFont="1" applyFill="1" applyBorder="1" applyAlignment="1" applyProtection="1">
      <alignment horizontal="center" vertical="center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172" fontId="49" fillId="19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>
      <alignment horizontal="center" vertical="center" wrapText="1"/>
    </xf>
    <xf numFmtId="175" fontId="49" fillId="35" borderId="14" xfId="55" applyNumberFormat="1" applyFont="1" applyFill="1" applyBorder="1" applyAlignment="1" applyProtection="1">
      <alignment horizontal="center" vertical="center"/>
      <protection hidden="1"/>
    </xf>
    <xf numFmtId="0" fontId="49" fillId="19" borderId="12" xfId="0" applyFont="1" applyFill="1" applyBorder="1" applyAlignment="1" applyProtection="1">
      <alignment horizontal="center" vertical="center" wrapText="1"/>
      <protection hidden="1"/>
    </xf>
    <xf numFmtId="0" fontId="49" fillId="19" borderId="19" xfId="0" applyFont="1" applyFill="1" applyBorder="1" applyAlignment="1" applyProtection="1">
      <alignment horizontal="center" vertical="center" wrapText="1"/>
      <protection hidden="1"/>
    </xf>
    <xf numFmtId="0" fontId="49" fillId="33" borderId="13" xfId="0" applyFont="1" applyFill="1" applyBorder="1" applyAlignment="1" applyProtection="1">
      <alignment horizontal="center" vertical="center" wrapText="1"/>
      <protection hidden="1"/>
    </xf>
    <xf numFmtId="0" fontId="49" fillId="33" borderId="19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 horizontal="left" vertical="center" wrapText="1"/>
    </xf>
    <xf numFmtId="0" fontId="49" fillId="33" borderId="12" xfId="0" applyFont="1" applyFill="1" applyBorder="1" applyAlignment="1" applyProtection="1">
      <alignment horizontal="center" vertical="center" wrapText="1"/>
      <protection hidden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13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1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2" xfId="0" applyNumberFormat="1" applyFont="1" applyFill="1" applyBorder="1" applyAlignment="1">
      <alignment horizontal="center" vertical="center" wrapText="1"/>
    </xf>
    <xf numFmtId="175" fontId="49" fillId="35" borderId="13" xfId="0" applyNumberFormat="1" applyFont="1" applyFill="1" applyBorder="1" applyAlignment="1">
      <alignment horizontal="center" vertical="center" wrapText="1"/>
    </xf>
    <xf numFmtId="175" fontId="49" fillId="35" borderId="19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 applyProtection="1">
      <alignment horizontal="center" vertical="center" wrapText="1"/>
      <protection hidden="1"/>
    </xf>
    <xf numFmtId="175" fontId="50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50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0" fillId="33" borderId="11" xfId="0" applyFont="1" applyFill="1" applyBorder="1" applyAlignment="1" applyProtection="1">
      <alignment horizontal="center" vertical="center" wrapText="1"/>
      <protection hidden="1"/>
    </xf>
    <xf numFmtId="174" fontId="2" fillId="0" borderId="12" xfId="54" applyNumberFormat="1" applyFont="1" applyFill="1" applyBorder="1" applyAlignment="1" applyProtection="1">
      <alignment horizontal="center" vertical="center"/>
      <protection hidden="1"/>
    </xf>
    <xf numFmtId="174" fontId="2" fillId="0" borderId="19" xfId="54" applyNumberFormat="1" applyFont="1" applyFill="1" applyBorder="1" applyAlignment="1" applyProtection="1">
      <alignment horizontal="center" vertical="center"/>
      <protection hidden="1"/>
    </xf>
    <xf numFmtId="0" fontId="49" fillId="33" borderId="11" xfId="0" applyFont="1" applyFill="1" applyBorder="1" applyAlignment="1" applyProtection="1">
      <alignment horizontal="left" vertical="center" wrapText="1"/>
      <protection hidden="1"/>
    </xf>
    <xf numFmtId="49" fontId="49" fillId="0" borderId="19" xfId="0" applyNumberFormat="1" applyFont="1" applyFill="1" applyBorder="1" applyAlignment="1">
      <alignment horizontal="center" vertical="center" wrapText="1"/>
    </xf>
    <xf numFmtId="175" fontId="49" fillId="33" borderId="12" xfId="55" applyNumberFormat="1" applyFont="1" applyFill="1" applyBorder="1" applyAlignment="1" applyProtection="1">
      <alignment horizontal="center" vertical="center"/>
      <protection hidden="1"/>
    </xf>
    <xf numFmtId="175" fontId="49" fillId="33" borderId="19" xfId="55" applyNumberFormat="1" applyFont="1" applyFill="1" applyBorder="1" applyAlignment="1" applyProtection="1">
      <alignment horizontal="center" vertical="center"/>
      <protection hidden="1"/>
    </xf>
    <xf numFmtId="172" fontId="49" fillId="3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175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49" fillId="13" borderId="12" xfId="0" applyFont="1" applyFill="1" applyBorder="1" applyAlignment="1" applyProtection="1">
      <alignment horizontal="center" vertical="center" wrapText="1"/>
      <protection hidden="1"/>
    </xf>
    <xf numFmtId="0" fontId="49" fillId="13" borderId="19" xfId="0" applyFont="1" applyFill="1" applyBorder="1" applyAlignment="1" applyProtection="1">
      <alignment horizontal="center" vertical="center" wrapText="1"/>
      <protection hidden="1"/>
    </xf>
    <xf numFmtId="175" fontId="49" fillId="33" borderId="12" xfId="55" applyNumberFormat="1" applyFont="1" applyFill="1" applyBorder="1" applyAlignment="1">
      <alignment horizontal="center" vertical="center"/>
      <protection/>
    </xf>
    <xf numFmtId="175" fontId="49" fillId="33" borderId="13" xfId="55" applyNumberFormat="1" applyFont="1" applyFill="1" applyBorder="1" applyAlignment="1">
      <alignment horizontal="center" vertical="center"/>
      <protection/>
    </xf>
    <xf numFmtId="175" fontId="49" fillId="33" borderId="19" xfId="55" applyNumberFormat="1" applyFont="1" applyFill="1" applyBorder="1" applyAlignment="1">
      <alignment horizontal="center" vertical="center"/>
      <protection/>
    </xf>
    <xf numFmtId="172" fontId="54" fillId="19" borderId="12" xfId="0" applyNumberFormat="1" applyFont="1" applyFill="1" applyBorder="1" applyAlignment="1" applyProtection="1">
      <alignment horizontal="center" vertical="center" wrapText="1"/>
      <protection hidden="1"/>
    </xf>
    <xf numFmtId="172" fontId="54" fillId="19" borderId="19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>
      <alignment horizontal="center" vertical="center" wrapText="1"/>
    </xf>
    <xf numFmtId="172" fontId="49" fillId="19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19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9" xfId="0" applyNumberFormat="1" applyFont="1" applyFill="1" applyBorder="1" applyAlignment="1" applyProtection="1">
      <alignment horizontal="center" vertical="center" wrapText="1"/>
      <protection hidden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172" fontId="49" fillId="19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5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35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35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3" xfId="55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50" fillId="33" borderId="14" xfId="0" applyFont="1" applyFill="1" applyBorder="1" applyAlignment="1" applyProtection="1">
      <alignment horizontal="center" vertical="center" wrapText="1"/>
      <protection hidden="1"/>
    </xf>
    <xf numFmtId="0" fontId="50" fillId="33" borderId="10" xfId="0" applyFont="1" applyFill="1" applyBorder="1" applyAlignment="1" applyProtection="1">
      <alignment horizontal="center" vertical="center" wrapText="1"/>
      <protection hidden="1"/>
    </xf>
    <xf numFmtId="0" fontId="50" fillId="33" borderId="17" xfId="0" applyFont="1" applyFill="1" applyBorder="1" applyAlignment="1" applyProtection="1">
      <alignment horizontal="center" vertical="center" wrapText="1"/>
      <protection hidden="1"/>
    </xf>
    <xf numFmtId="0" fontId="50" fillId="33" borderId="18" xfId="0" applyFont="1" applyFill="1" applyBorder="1" applyAlignment="1" applyProtection="1">
      <alignment horizontal="center" vertical="center" wrapText="1"/>
      <protection hidden="1"/>
    </xf>
    <xf numFmtId="3" fontId="49" fillId="0" borderId="11" xfId="0" applyNumberFormat="1" applyFont="1" applyBorder="1" applyAlignment="1" applyProtection="1">
      <alignment horizontal="center" vertical="center" wrapText="1"/>
      <protection hidden="1"/>
    </xf>
    <xf numFmtId="172" fontId="49" fillId="34" borderId="14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10" xfId="0" applyNumberFormat="1" applyFont="1" applyFill="1" applyBorder="1" applyAlignment="1" applyProtection="1">
      <alignment horizontal="center" vertical="center" wrapText="1"/>
      <protection hidden="1"/>
    </xf>
    <xf numFmtId="172" fontId="49" fillId="34" borderId="21" xfId="0" applyNumberFormat="1" applyFont="1" applyFill="1" applyBorder="1" applyAlignment="1" applyProtection="1">
      <alignment horizontal="center" vertical="center" wrapText="1"/>
      <protection hidden="1"/>
    </xf>
    <xf numFmtId="3" fontId="49" fillId="8" borderId="11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4" xfId="0" applyNumberFormat="1" applyFont="1" applyBorder="1" applyAlignment="1" applyProtection="1">
      <alignment horizontal="center" vertical="center" wrapText="1"/>
      <protection hidden="1"/>
    </xf>
    <xf numFmtId="2" fontId="49" fillId="0" borderId="10" xfId="0" applyNumberFormat="1" applyFont="1" applyBorder="1" applyAlignment="1" applyProtection="1">
      <alignment horizontal="center" vertical="center" wrapText="1"/>
      <protection hidden="1"/>
    </xf>
    <xf numFmtId="2" fontId="49" fillId="0" borderId="21" xfId="0" applyNumberFormat="1" applyFont="1" applyBorder="1" applyAlignment="1" applyProtection="1">
      <alignment horizontal="center" vertical="center" wrapText="1"/>
      <protection hidden="1"/>
    </xf>
    <xf numFmtId="2" fontId="49" fillId="0" borderId="15" xfId="0" applyNumberFormat="1" applyFont="1" applyBorder="1" applyAlignment="1" applyProtection="1">
      <alignment horizontal="center" vertical="center" wrapText="1"/>
      <protection hidden="1"/>
    </xf>
    <xf numFmtId="2" fontId="49" fillId="0" borderId="20" xfId="0" applyNumberFormat="1" applyFont="1" applyBorder="1" applyAlignment="1" applyProtection="1">
      <alignment horizontal="center" vertical="center" wrapText="1"/>
      <protection hidden="1"/>
    </xf>
    <xf numFmtId="2" fontId="49" fillId="0" borderId="22" xfId="0" applyNumberFormat="1" applyFont="1" applyBorder="1" applyAlignment="1" applyProtection="1">
      <alignment horizontal="center" vertical="center" wrapText="1"/>
      <protection hidden="1"/>
    </xf>
    <xf numFmtId="3" fontId="49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172" fontId="49" fillId="0" borderId="12" xfId="0" applyNumberFormat="1" applyFont="1" applyBorder="1" applyAlignment="1" applyProtection="1">
      <alignment horizontal="center" vertical="center" wrapText="1"/>
      <protection hidden="1"/>
    </xf>
    <xf numFmtId="172" fontId="49" fillId="0" borderId="19" xfId="0" applyNumberFormat="1" applyFont="1" applyBorder="1" applyAlignment="1" applyProtection="1">
      <alignment horizontal="center" vertical="center" wrapText="1"/>
      <protection hidden="1"/>
    </xf>
    <xf numFmtId="175" fontId="49" fillId="0" borderId="12" xfId="0" applyNumberFormat="1" applyFont="1" applyBorder="1" applyAlignment="1" applyProtection="1">
      <alignment horizontal="center" vertical="center" wrapText="1"/>
      <protection hidden="1"/>
    </xf>
    <xf numFmtId="175" fontId="49" fillId="0" borderId="19" xfId="0" applyNumberFormat="1" applyFont="1" applyBorder="1" applyAlignment="1" applyProtection="1">
      <alignment horizontal="center" vertical="center" wrapText="1"/>
      <protection hidden="1"/>
    </xf>
    <xf numFmtId="175" fontId="49" fillId="8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9" fillId="0" borderId="13" xfId="0" applyFont="1" applyBorder="1" applyAlignment="1" applyProtection="1">
      <alignment horizontal="center" vertical="center" wrapText="1"/>
      <protection hidden="1"/>
    </xf>
    <xf numFmtId="0" fontId="49" fillId="0" borderId="19" xfId="0" applyFont="1" applyBorder="1" applyAlignment="1" applyProtection="1">
      <alignment horizontal="center" vertical="center" wrapText="1"/>
      <protection hidden="1"/>
    </xf>
    <xf numFmtId="2" fontId="49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24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2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4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9" xfId="0" applyNumberFormat="1" applyFont="1" applyFill="1" applyBorder="1" applyAlignment="1">
      <alignment horizontal="center" vertical="center" wrapText="1"/>
    </xf>
    <xf numFmtId="174" fontId="2" fillId="33" borderId="12" xfId="54" applyNumberFormat="1" applyFont="1" applyFill="1" applyBorder="1" applyAlignment="1" applyProtection="1">
      <alignment horizontal="center" vertical="center"/>
      <protection hidden="1"/>
    </xf>
    <xf numFmtId="174" fontId="2" fillId="33" borderId="19" xfId="54" applyNumberFormat="1" applyFont="1" applyFill="1" applyBorder="1" applyAlignment="1" applyProtection="1">
      <alignment horizontal="center" vertical="center"/>
      <protection hidden="1"/>
    </xf>
    <xf numFmtId="49" fontId="49" fillId="33" borderId="13" xfId="0" applyNumberFormat="1" applyFont="1" applyFill="1" applyBorder="1" applyAlignment="1">
      <alignment horizontal="center" vertical="center" wrapText="1"/>
    </xf>
    <xf numFmtId="172" fontId="49" fillId="20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20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33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21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21" borderId="19" xfId="0" applyNumberFormat="1" applyFont="1" applyFill="1" applyBorder="1" applyAlignment="1" applyProtection="1">
      <alignment horizontal="center" vertical="center" wrapText="1"/>
      <protection hidden="1"/>
    </xf>
    <xf numFmtId="172" fontId="49" fillId="21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23" borderId="12" xfId="55" applyNumberFormat="1" applyFont="1" applyFill="1" applyBorder="1" applyAlignment="1" applyProtection="1">
      <alignment horizontal="center" vertical="center"/>
      <protection hidden="1"/>
    </xf>
    <xf numFmtId="175" fontId="49" fillId="23" borderId="13" xfId="55" applyNumberFormat="1" applyFont="1" applyFill="1" applyBorder="1" applyAlignment="1" applyProtection="1">
      <alignment horizontal="center" vertical="center"/>
      <protection hidden="1"/>
    </xf>
    <xf numFmtId="175" fontId="49" fillId="23" borderId="19" xfId="55" applyNumberFormat="1" applyFont="1" applyFill="1" applyBorder="1" applyAlignment="1" applyProtection="1">
      <alignment horizontal="center" vertical="center"/>
      <protection hidden="1"/>
    </xf>
    <xf numFmtId="172" fontId="49" fillId="14" borderId="12" xfId="0" applyNumberFormat="1" applyFont="1" applyFill="1" applyBorder="1" applyAlignment="1" applyProtection="1">
      <alignment horizontal="center" vertical="center" wrapText="1"/>
      <protection hidden="1"/>
    </xf>
    <xf numFmtId="172" fontId="49" fillId="14" borderId="13" xfId="0" applyNumberFormat="1" applyFont="1" applyFill="1" applyBorder="1" applyAlignment="1" applyProtection="1">
      <alignment horizontal="center" vertical="center" wrapText="1"/>
      <protection hidden="1"/>
    </xf>
    <xf numFmtId="172" fontId="49" fillId="14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23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23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23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25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25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22" borderId="12" xfId="0" applyNumberFormat="1" applyFont="1" applyFill="1" applyBorder="1" applyAlignment="1" applyProtection="1">
      <alignment horizontal="center" vertical="center" wrapText="1"/>
      <protection hidden="1"/>
    </xf>
    <xf numFmtId="175" fontId="49" fillId="22" borderId="13" xfId="0" applyNumberFormat="1" applyFont="1" applyFill="1" applyBorder="1" applyAlignment="1" applyProtection="1">
      <alignment horizontal="center" vertical="center" wrapText="1"/>
      <protection hidden="1"/>
    </xf>
    <xf numFmtId="175" fontId="49" fillId="22" borderId="19" xfId="0" applyNumberFormat="1" applyFont="1" applyFill="1" applyBorder="1" applyAlignment="1" applyProtection="1">
      <alignment horizontal="center" vertical="center" wrapText="1"/>
      <protection hidden="1"/>
    </xf>
    <xf numFmtId="175" fontId="49" fillId="22" borderId="12" xfId="55" applyNumberFormat="1" applyFont="1" applyFill="1" applyBorder="1" applyAlignment="1" applyProtection="1">
      <alignment horizontal="center" vertical="center"/>
      <protection hidden="1"/>
    </xf>
    <xf numFmtId="175" fontId="49" fillId="22" borderId="13" xfId="55" applyNumberFormat="1" applyFont="1" applyFill="1" applyBorder="1" applyAlignment="1" applyProtection="1">
      <alignment horizontal="center" vertical="center"/>
      <protection hidden="1"/>
    </xf>
    <xf numFmtId="175" fontId="49" fillId="22" borderId="19" xfId="55" applyNumberFormat="1" applyFont="1" applyFill="1" applyBorder="1" applyAlignment="1" applyProtection="1">
      <alignment horizontal="center" vertical="center"/>
      <protection hidden="1"/>
    </xf>
    <xf numFmtId="175" fontId="49" fillId="35" borderId="12" xfId="55" applyNumberFormat="1" applyFont="1" applyFill="1" applyBorder="1" applyAlignment="1" applyProtection="1">
      <alignment horizontal="center" vertical="center"/>
      <protection hidden="1"/>
    </xf>
    <xf numFmtId="175" fontId="49" fillId="35" borderId="13" xfId="55" applyNumberFormat="1" applyFont="1" applyFill="1" applyBorder="1" applyAlignment="1" applyProtection="1">
      <alignment horizontal="center" vertical="center"/>
      <protection hidden="1"/>
    </xf>
    <xf numFmtId="175" fontId="49" fillId="35" borderId="19" xfId="55" applyNumberFormat="1" applyFont="1" applyFill="1" applyBorder="1" applyAlignment="1" applyProtection="1">
      <alignment horizontal="center" vertical="center"/>
      <protection hidden="1"/>
    </xf>
    <xf numFmtId="175" fontId="50" fillId="35" borderId="12" xfId="55" applyNumberFormat="1" applyFont="1" applyFill="1" applyBorder="1" applyAlignment="1" applyProtection="1">
      <alignment horizontal="center" vertical="center"/>
      <protection hidden="1"/>
    </xf>
    <xf numFmtId="175" fontId="50" fillId="35" borderId="13" xfId="55" applyNumberFormat="1" applyFont="1" applyFill="1" applyBorder="1" applyAlignment="1" applyProtection="1">
      <alignment horizontal="center" vertical="center"/>
      <protection hidden="1"/>
    </xf>
    <xf numFmtId="175" fontId="50" fillId="35" borderId="19" xfId="55" applyNumberFormat="1" applyFont="1" applyFill="1" applyBorder="1" applyAlignment="1" applyProtection="1">
      <alignment horizontal="center" vertical="center"/>
      <protection hidden="1"/>
    </xf>
    <xf numFmtId="49" fontId="49" fillId="19" borderId="12" xfId="0" applyNumberFormat="1" applyFont="1" applyFill="1" applyBorder="1" applyAlignment="1" applyProtection="1">
      <alignment horizontal="center" vertical="center" wrapText="1"/>
      <protection hidden="1"/>
    </xf>
    <xf numFmtId="49" fontId="49" fillId="19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72"/>
  <sheetViews>
    <sheetView zoomScale="70" zoomScaleNormal="70" zoomScalePageLayoutView="0" workbookViewId="0" topLeftCell="A1">
      <pane xSplit="13" ySplit="8" topLeftCell="BK13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K142" sqref="BK142"/>
    </sheetView>
  </sheetViews>
  <sheetFormatPr defaultColWidth="8.8515625" defaultRowHeight="15"/>
  <cols>
    <col min="1" max="1" width="8.140625" style="177" customWidth="1"/>
    <col min="2" max="2" width="39.28125" style="1" customWidth="1"/>
    <col min="3" max="3" width="34.7109375" style="177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177" customWidth="1"/>
    <col min="19" max="19" width="18.00390625" style="57" hidden="1" customWidth="1"/>
    <col min="20" max="20" width="19.28125" style="133" hidden="1" customWidth="1"/>
    <col min="21" max="21" width="20.7109375" style="133" customWidth="1"/>
    <col min="22" max="26" width="8.8515625" style="133" customWidth="1"/>
    <col min="27" max="16384" width="8.8515625" style="133" customWidth="1"/>
  </cols>
  <sheetData>
    <row r="1" spans="1:18" ht="51" customHeight="1">
      <c r="A1" s="621" t="s">
        <v>534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</row>
    <row r="2" spans="1:17" ht="24" customHeight="1">
      <c r="A2" s="176"/>
      <c r="B2" s="177"/>
      <c r="D2" s="177"/>
      <c r="E2" s="177"/>
      <c r="F2" s="623" t="s">
        <v>592</v>
      </c>
      <c r="G2" s="623"/>
      <c r="H2" s="623"/>
      <c r="I2" s="177"/>
      <c r="J2" s="177"/>
      <c r="K2" s="177"/>
      <c r="L2" s="177"/>
      <c r="M2" s="177"/>
      <c r="N2" s="177"/>
      <c r="O2" s="177"/>
      <c r="P2" s="177"/>
      <c r="Q2" s="177"/>
    </row>
    <row r="3" ht="15" customHeight="1"/>
    <row r="4" spans="1:18" ht="24" customHeight="1">
      <c r="A4" s="624" t="s">
        <v>0</v>
      </c>
      <c r="B4" s="624" t="s">
        <v>159</v>
      </c>
      <c r="C4" s="624" t="s">
        <v>160</v>
      </c>
      <c r="D4" s="627" t="s">
        <v>332</v>
      </c>
      <c r="E4" s="630" t="s">
        <v>333</v>
      </c>
      <c r="F4" s="605" t="s">
        <v>593</v>
      </c>
      <c r="G4" s="606"/>
      <c r="H4" s="607"/>
      <c r="I4" s="608" t="s">
        <v>464</v>
      </c>
      <c r="J4" s="609"/>
      <c r="K4" s="610"/>
      <c r="L4" s="611" t="s">
        <v>317</v>
      </c>
      <c r="M4" s="614" t="s">
        <v>3</v>
      </c>
      <c r="N4" s="614"/>
      <c r="O4" s="614"/>
      <c r="P4" s="614"/>
      <c r="Q4" s="614"/>
      <c r="R4" s="614"/>
    </row>
    <row r="5" spans="1:18" ht="30.75" customHeight="1">
      <c r="A5" s="625"/>
      <c r="B5" s="625"/>
      <c r="C5" s="625"/>
      <c r="D5" s="628"/>
      <c r="E5" s="631"/>
      <c r="F5" s="615" t="s">
        <v>4</v>
      </c>
      <c r="G5" s="582" t="s">
        <v>591</v>
      </c>
      <c r="H5" s="617" t="s">
        <v>465</v>
      </c>
      <c r="I5" s="600">
        <v>300</v>
      </c>
      <c r="J5" s="600">
        <v>200</v>
      </c>
      <c r="K5" s="600" t="s">
        <v>523</v>
      </c>
      <c r="L5" s="612"/>
      <c r="M5" s="561" t="s">
        <v>5</v>
      </c>
      <c r="N5" s="601" t="s">
        <v>464</v>
      </c>
      <c r="O5" s="602"/>
      <c r="P5" s="603"/>
      <c r="Q5" s="604" t="s">
        <v>317</v>
      </c>
      <c r="R5" s="570" t="s">
        <v>560</v>
      </c>
    </row>
    <row r="6" spans="1:19" ht="88.5" customHeight="1">
      <c r="A6" s="626"/>
      <c r="B6" s="626"/>
      <c r="C6" s="626"/>
      <c r="D6" s="629"/>
      <c r="E6" s="632"/>
      <c r="F6" s="616"/>
      <c r="G6" s="583"/>
      <c r="H6" s="618"/>
      <c r="I6" s="600"/>
      <c r="J6" s="600"/>
      <c r="K6" s="600"/>
      <c r="L6" s="613"/>
      <c r="M6" s="563"/>
      <c r="N6" s="48">
        <v>300</v>
      </c>
      <c r="O6" s="48">
        <v>200</v>
      </c>
      <c r="P6" s="48" t="s">
        <v>523</v>
      </c>
      <c r="Q6" s="604"/>
      <c r="R6" s="571"/>
      <c r="S6" s="78"/>
    </row>
    <row r="7" spans="1:19" ht="15.7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10"/>
      <c r="S7" s="78"/>
    </row>
    <row r="8" spans="1:19" ht="63" customHeight="1">
      <c r="A8" s="542" t="s">
        <v>7</v>
      </c>
      <c r="B8" s="557" t="s">
        <v>8</v>
      </c>
      <c r="C8" s="173" t="s">
        <v>9</v>
      </c>
      <c r="D8" s="55" t="s">
        <v>190</v>
      </c>
      <c r="E8" s="55" t="s">
        <v>423</v>
      </c>
      <c r="F8" s="244" t="s">
        <v>749</v>
      </c>
      <c r="G8" s="71">
        <v>170</v>
      </c>
      <c r="H8" s="215">
        <f>L8</f>
        <v>2774.2000000000003</v>
      </c>
      <c r="I8" s="41">
        <v>2737.8</v>
      </c>
      <c r="J8" s="41">
        <v>36.4</v>
      </c>
      <c r="K8" s="41">
        <v>0</v>
      </c>
      <c r="L8" s="41">
        <f>I8+J8+K8</f>
        <v>2774.2000000000003</v>
      </c>
      <c r="M8" s="143">
        <f>Q8</f>
        <v>267</v>
      </c>
      <c r="N8" s="143">
        <v>263.5</v>
      </c>
      <c r="O8" s="147">
        <v>3.5</v>
      </c>
      <c r="P8" s="147">
        <v>0</v>
      </c>
      <c r="Q8" s="143">
        <f>O8+N8</f>
        <v>267</v>
      </c>
      <c r="R8" s="187">
        <v>157</v>
      </c>
      <c r="S8" s="240"/>
    </row>
    <row r="9" spans="1:19" ht="34.5" customHeight="1">
      <c r="A9" s="542"/>
      <c r="B9" s="557"/>
      <c r="C9" s="173" t="s">
        <v>10</v>
      </c>
      <c r="D9" s="55" t="s">
        <v>182</v>
      </c>
      <c r="E9" s="55" t="s">
        <v>427</v>
      </c>
      <c r="F9" s="244" t="s">
        <v>742</v>
      </c>
      <c r="G9" s="71">
        <v>1</v>
      </c>
      <c r="H9" s="215">
        <f>L9</f>
        <v>1256.5</v>
      </c>
      <c r="I9" s="41">
        <v>1256.5</v>
      </c>
      <c r="J9" s="41">
        <v>0</v>
      </c>
      <c r="K9" s="41">
        <v>0</v>
      </c>
      <c r="L9" s="41">
        <f>I9+J9+K9</f>
        <v>1256.5</v>
      </c>
      <c r="M9" s="147">
        <f>Q9</f>
        <v>0</v>
      </c>
      <c r="N9" s="143">
        <v>0</v>
      </c>
      <c r="O9" s="147">
        <v>0</v>
      </c>
      <c r="P9" s="147">
        <v>0</v>
      </c>
      <c r="Q9" s="143">
        <f>O9+N9</f>
        <v>0</v>
      </c>
      <c r="R9" s="187">
        <v>0</v>
      </c>
      <c r="S9" s="216"/>
    </row>
    <row r="10" spans="1:19" s="100" customFormat="1" ht="12">
      <c r="A10" s="135"/>
      <c r="B10" s="34" t="s">
        <v>316</v>
      </c>
      <c r="C10" s="135"/>
      <c r="D10" s="130"/>
      <c r="E10" s="130"/>
      <c r="F10" s="135"/>
      <c r="G10" s="135"/>
      <c r="H10" s="135">
        <f>H8+H9</f>
        <v>4030.7000000000003</v>
      </c>
      <c r="I10" s="218">
        <f aca="true" t="shared" si="0" ref="I10:Q10">I8+I9</f>
        <v>3994.3</v>
      </c>
      <c r="J10" s="218">
        <f t="shared" si="0"/>
        <v>36.4</v>
      </c>
      <c r="K10" s="218">
        <f t="shared" si="0"/>
        <v>0</v>
      </c>
      <c r="L10" s="218">
        <f t="shared" si="0"/>
        <v>4030.7000000000003</v>
      </c>
      <c r="M10" s="218">
        <f t="shared" si="0"/>
        <v>267</v>
      </c>
      <c r="N10" s="218">
        <f t="shared" si="0"/>
        <v>263.5</v>
      </c>
      <c r="O10" s="218">
        <f t="shared" si="0"/>
        <v>3.5</v>
      </c>
      <c r="P10" s="218">
        <f t="shared" si="0"/>
        <v>0</v>
      </c>
      <c r="Q10" s="218">
        <f t="shared" si="0"/>
        <v>267</v>
      </c>
      <c r="R10" s="135"/>
      <c r="S10" s="148"/>
    </row>
    <row r="11" spans="1:19" ht="91.5" customHeight="1" hidden="1">
      <c r="A11" s="173" t="s">
        <v>11</v>
      </c>
      <c r="B11" s="166" t="s">
        <v>12</v>
      </c>
      <c r="C11" s="173" t="s">
        <v>10</v>
      </c>
      <c r="D11" s="55" t="s">
        <v>181</v>
      </c>
      <c r="E11" s="55" t="s">
        <v>439</v>
      </c>
      <c r="F11" s="132"/>
      <c r="G11" s="131"/>
      <c r="H11" s="26">
        <v>0</v>
      </c>
      <c r="I11" s="42"/>
      <c r="J11" s="42"/>
      <c r="K11" s="42">
        <v>0</v>
      </c>
      <c r="L11" s="41">
        <f>I11+J11+K11</f>
        <v>0</v>
      </c>
      <c r="M11" s="147">
        <f>Q11</f>
        <v>0</v>
      </c>
      <c r="N11" s="147">
        <v>0</v>
      </c>
      <c r="O11" s="147">
        <v>0</v>
      </c>
      <c r="P11" s="147">
        <v>0</v>
      </c>
      <c r="Q11" s="143">
        <f>O11+N11</f>
        <v>0</v>
      </c>
      <c r="R11" s="187"/>
      <c r="S11" s="78"/>
    </row>
    <row r="12" spans="1:19" s="100" customFormat="1" ht="12" hidden="1">
      <c r="A12" s="135"/>
      <c r="B12" s="34" t="s">
        <v>316</v>
      </c>
      <c r="C12" s="135"/>
      <c r="D12" s="130"/>
      <c r="E12" s="130"/>
      <c r="F12" s="135"/>
      <c r="G12" s="135"/>
      <c r="H12" s="104">
        <f>SUM(H11)</f>
        <v>0</v>
      </c>
      <c r="I12" s="233">
        <f aca="true" t="shared" si="1" ref="I12:Q12">SUM(I11)</f>
        <v>0</v>
      </c>
      <c r="J12" s="233">
        <f t="shared" si="1"/>
        <v>0</v>
      </c>
      <c r="K12" s="233">
        <f t="shared" si="1"/>
        <v>0</v>
      </c>
      <c r="L12" s="233">
        <f t="shared" si="1"/>
        <v>0</v>
      </c>
      <c r="M12" s="233">
        <f t="shared" si="1"/>
        <v>0</v>
      </c>
      <c r="N12" s="233">
        <f t="shared" si="1"/>
        <v>0</v>
      </c>
      <c r="O12" s="233">
        <f t="shared" si="1"/>
        <v>0</v>
      </c>
      <c r="P12" s="233">
        <f t="shared" si="1"/>
        <v>0</v>
      </c>
      <c r="Q12" s="233">
        <f t="shared" si="1"/>
        <v>0</v>
      </c>
      <c r="R12" s="104"/>
      <c r="S12" s="148"/>
    </row>
    <row r="13" spans="1:19" ht="58.5" customHeight="1">
      <c r="A13" s="173" t="s">
        <v>13</v>
      </c>
      <c r="B13" s="166" t="s">
        <v>16</v>
      </c>
      <c r="C13" s="173" t="s">
        <v>17</v>
      </c>
      <c r="D13" s="55" t="s">
        <v>193</v>
      </c>
      <c r="E13" s="55" t="s">
        <v>428</v>
      </c>
      <c r="F13" s="244" t="s">
        <v>491</v>
      </c>
      <c r="G13" s="71">
        <v>2</v>
      </c>
      <c r="H13" s="215">
        <f>L13</f>
        <v>3</v>
      </c>
      <c r="I13" s="42">
        <v>2.9</v>
      </c>
      <c r="J13" s="42">
        <v>0.1</v>
      </c>
      <c r="K13" s="42">
        <v>0</v>
      </c>
      <c r="L13" s="42">
        <f>I13+J13+K13</f>
        <v>3</v>
      </c>
      <c r="M13" s="147">
        <f>Q13</f>
        <v>0</v>
      </c>
      <c r="N13" s="147">
        <v>0</v>
      </c>
      <c r="O13" s="147">
        <v>0</v>
      </c>
      <c r="P13" s="147">
        <v>0</v>
      </c>
      <c r="Q13" s="143">
        <f>N13+O13</f>
        <v>0</v>
      </c>
      <c r="R13" s="187">
        <v>0</v>
      </c>
      <c r="S13" s="240"/>
    </row>
    <row r="14" spans="1:19" s="100" customFormat="1" ht="12.75" customHeight="1">
      <c r="A14" s="111"/>
      <c r="B14" s="34" t="s">
        <v>316</v>
      </c>
      <c r="C14" s="135"/>
      <c r="D14" s="130"/>
      <c r="E14" s="130"/>
      <c r="F14" s="135"/>
      <c r="G14" s="135"/>
      <c r="H14" s="104">
        <f>SUM(H13)</f>
        <v>3</v>
      </c>
      <c r="I14" s="233">
        <f aca="true" t="shared" si="2" ref="I14:Q14">SUM(I13)</f>
        <v>2.9</v>
      </c>
      <c r="J14" s="233">
        <f t="shared" si="2"/>
        <v>0.1</v>
      </c>
      <c r="K14" s="233">
        <f t="shared" si="2"/>
        <v>0</v>
      </c>
      <c r="L14" s="233">
        <f t="shared" si="2"/>
        <v>3</v>
      </c>
      <c r="M14" s="233">
        <f t="shared" si="2"/>
        <v>0</v>
      </c>
      <c r="N14" s="233">
        <f t="shared" si="2"/>
        <v>0</v>
      </c>
      <c r="O14" s="233">
        <f t="shared" si="2"/>
        <v>0</v>
      </c>
      <c r="P14" s="233">
        <f t="shared" si="2"/>
        <v>0</v>
      </c>
      <c r="Q14" s="233">
        <f t="shared" si="2"/>
        <v>0</v>
      </c>
      <c r="R14" s="104"/>
      <c r="S14" s="148"/>
    </row>
    <row r="15" spans="1:19" ht="42" customHeight="1">
      <c r="A15" s="534" t="s">
        <v>15</v>
      </c>
      <c r="B15" s="557" t="s">
        <v>456</v>
      </c>
      <c r="C15" s="173" t="s">
        <v>324</v>
      </c>
      <c r="D15" s="55" t="s">
        <v>191</v>
      </c>
      <c r="E15" s="55" t="s">
        <v>619</v>
      </c>
      <c r="F15" s="244" t="s">
        <v>750</v>
      </c>
      <c r="G15" s="82" t="s">
        <v>751</v>
      </c>
      <c r="H15" s="215">
        <f>L15</f>
        <v>1285.7</v>
      </c>
      <c r="I15" s="225">
        <v>1182.7</v>
      </c>
      <c r="J15" s="225">
        <v>103</v>
      </c>
      <c r="K15" s="224">
        <v>0</v>
      </c>
      <c r="L15" s="224">
        <f>I15+J15+K15</f>
        <v>1285.7</v>
      </c>
      <c r="M15" s="147">
        <f>N15+O15</f>
        <v>0</v>
      </c>
      <c r="N15" s="143">
        <v>0</v>
      </c>
      <c r="O15" s="147">
        <v>0</v>
      </c>
      <c r="P15" s="147">
        <v>0</v>
      </c>
      <c r="Q15" s="143">
        <f>M15</f>
        <v>0</v>
      </c>
      <c r="R15" s="140" t="s">
        <v>628</v>
      </c>
      <c r="S15" s="216"/>
    </row>
    <row r="16" spans="1:19" ht="35.25" customHeight="1">
      <c r="A16" s="530"/>
      <c r="B16" s="557"/>
      <c r="C16" s="173" t="s">
        <v>19</v>
      </c>
      <c r="D16" s="565" t="s">
        <v>194</v>
      </c>
      <c r="E16" s="565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224">
        <f>I16+J16+K16</f>
        <v>25687.899999999998</v>
      </c>
      <c r="M16" s="147">
        <f>Q16</f>
        <v>1812.2</v>
      </c>
      <c r="N16" s="143">
        <v>1810.2</v>
      </c>
      <c r="O16" s="147">
        <v>2</v>
      </c>
      <c r="P16" s="147">
        <v>0</v>
      </c>
      <c r="Q16" s="143">
        <f>N16+O16</f>
        <v>1812.2</v>
      </c>
      <c r="R16" s="187">
        <v>213</v>
      </c>
      <c r="S16" s="216"/>
    </row>
    <row r="17" spans="1:19" ht="30" customHeight="1">
      <c r="A17" s="530"/>
      <c r="B17" s="557"/>
      <c r="C17" s="173" t="s">
        <v>20</v>
      </c>
      <c r="D17" s="567"/>
      <c r="E17" s="567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224">
        <f>I17+J17+K17</f>
        <v>3256</v>
      </c>
      <c r="M17" s="147">
        <f>Q17</f>
        <v>78.8</v>
      </c>
      <c r="N17" s="143">
        <v>78.7</v>
      </c>
      <c r="O17" s="147">
        <v>0.1</v>
      </c>
      <c r="P17" s="147">
        <v>0</v>
      </c>
      <c r="Q17" s="143">
        <f>N17+O17</f>
        <v>78.8</v>
      </c>
      <c r="R17" s="187">
        <v>3</v>
      </c>
      <c r="S17" s="216"/>
    </row>
    <row r="18" spans="1:19" ht="47.25" customHeight="1">
      <c r="A18" s="530"/>
      <c r="B18" s="557"/>
      <c r="C18" s="173" t="s">
        <v>21</v>
      </c>
      <c r="D18" s="565" t="s">
        <v>192</v>
      </c>
      <c r="E18" s="565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199">
        <v>0</v>
      </c>
      <c r="L18" s="224">
        <f>I18+J18+K18</f>
        <v>84.6</v>
      </c>
      <c r="M18" s="147">
        <f>Q18</f>
        <v>0</v>
      </c>
      <c r="N18" s="143">
        <v>0</v>
      </c>
      <c r="O18" s="147">
        <v>0</v>
      </c>
      <c r="P18" s="147">
        <v>0</v>
      </c>
      <c r="Q18" s="143">
        <f>N18+O18</f>
        <v>0</v>
      </c>
      <c r="R18" s="187">
        <v>0</v>
      </c>
      <c r="S18" s="216"/>
    </row>
    <row r="19" spans="1:19" ht="24">
      <c r="A19" s="531"/>
      <c r="B19" s="557"/>
      <c r="C19" s="173" t="s">
        <v>22</v>
      </c>
      <c r="D19" s="567"/>
      <c r="E19" s="567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183">
        <v>0</v>
      </c>
      <c r="L19" s="224">
        <f>I19+J19+K19</f>
        <v>665.7</v>
      </c>
      <c r="M19" s="147">
        <f>Q19</f>
        <v>33.3</v>
      </c>
      <c r="N19" s="143">
        <v>33.3</v>
      </c>
      <c r="O19" s="147">
        <v>0</v>
      </c>
      <c r="P19" s="147">
        <v>0</v>
      </c>
      <c r="Q19" s="143">
        <f>N19+O19</f>
        <v>33.3</v>
      </c>
      <c r="R19" s="187">
        <v>1</v>
      </c>
      <c r="S19" s="216"/>
    </row>
    <row r="20" spans="1:19" s="100" customFormat="1" ht="26.25" customHeight="1">
      <c r="A20" s="182"/>
      <c r="B20" s="34" t="s">
        <v>316</v>
      </c>
      <c r="C20" s="135"/>
      <c r="D20" s="136"/>
      <c r="E20" s="136"/>
      <c r="F20" s="135"/>
      <c r="G20" s="135"/>
      <c r="H20" s="135">
        <f>H15+H16+H17+H18+H19</f>
        <v>30979.899999999998</v>
      </c>
      <c r="I20" s="218">
        <f aca="true" t="shared" si="3" ref="I20:Q20">I15+I16+I17+I18+I19</f>
        <v>30836.1</v>
      </c>
      <c r="J20" s="218">
        <f t="shared" si="3"/>
        <v>143.8</v>
      </c>
      <c r="K20" s="218">
        <f t="shared" si="3"/>
        <v>0</v>
      </c>
      <c r="L20" s="218">
        <f>L15+L16+L17+L18+L19</f>
        <v>30979.899999999998</v>
      </c>
      <c r="M20" s="218">
        <f t="shared" si="3"/>
        <v>1924.3</v>
      </c>
      <c r="N20" s="218">
        <f t="shared" si="3"/>
        <v>1922.2</v>
      </c>
      <c r="O20" s="218">
        <f t="shared" si="3"/>
        <v>2.1</v>
      </c>
      <c r="P20" s="218">
        <f t="shared" si="3"/>
        <v>0</v>
      </c>
      <c r="Q20" s="218">
        <f t="shared" si="3"/>
        <v>1924.3</v>
      </c>
      <c r="R20" s="135"/>
      <c r="S20" s="148"/>
    </row>
    <row r="21" spans="1:19" ht="42" customHeight="1">
      <c r="A21" s="542" t="s">
        <v>18</v>
      </c>
      <c r="B21" s="557" t="s">
        <v>24</v>
      </c>
      <c r="C21" s="173" t="s">
        <v>9</v>
      </c>
      <c r="D21" s="55" t="s">
        <v>190</v>
      </c>
      <c r="E21" s="55" t="s">
        <v>423</v>
      </c>
      <c r="F21" s="244" t="s">
        <v>749</v>
      </c>
      <c r="G21" s="71">
        <v>2115</v>
      </c>
      <c r="H21" s="215">
        <f>L21</f>
        <v>36356.5</v>
      </c>
      <c r="I21" s="41">
        <v>35879.2</v>
      </c>
      <c r="J21" s="41">
        <v>477.3</v>
      </c>
      <c r="K21" s="41">
        <v>0</v>
      </c>
      <c r="L21" s="41">
        <f>I21+J21+K21</f>
        <v>36356.5</v>
      </c>
      <c r="M21" s="143">
        <f>N21+O21</f>
        <v>3488.7</v>
      </c>
      <c r="N21" s="143">
        <v>3446.6</v>
      </c>
      <c r="O21" s="147">
        <v>42.1</v>
      </c>
      <c r="P21" s="147">
        <v>0</v>
      </c>
      <c r="Q21" s="143">
        <f>N21+O21</f>
        <v>3488.7</v>
      </c>
      <c r="R21" s="187">
        <v>2036</v>
      </c>
      <c r="S21" s="216"/>
    </row>
    <row r="22" spans="1:19" ht="24">
      <c r="A22" s="542"/>
      <c r="B22" s="557"/>
      <c r="C22" s="173" t="s">
        <v>10</v>
      </c>
      <c r="D22" s="55" t="s">
        <v>182</v>
      </c>
      <c r="E22" s="55" t="s">
        <v>489</v>
      </c>
      <c r="F22" s="244" t="s">
        <v>747</v>
      </c>
      <c r="G22" s="71">
        <v>1</v>
      </c>
      <c r="H22" s="215">
        <f>L22</f>
        <v>1558.9</v>
      </c>
      <c r="I22" s="42">
        <v>1558.9</v>
      </c>
      <c r="J22" s="42">
        <v>0</v>
      </c>
      <c r="K22" s="42">
        <v>0</v>
      </c>
      <c r="L22" s="41">
        <f>I22+J22+K22</f>
        <v>1558.9</v>
      </c>
      <c r="M22" s="147">
        <f>N22+O22</f>
        <v>0</v>
      </c>
      <c r="N22" s="143">
        <v>0</v>
      </c>
      <c r="O22" s="147">
        <v>0</v>
      </c>
      <c r="P22" s="147">
        <v>0</v>
      </c>
      <c r="Q22" s="143">
        <f>N22+O22</f>
        <v>0</v>
      </c>
      <c r="R22" s="187">
        <v>0</v>
      </c>
      <c r="S22" s="216"/>
    </row>
    <row r="23" spans="1:19" s="100" customFormat="1" ht="24" customHeight="1">
      <c r="A23" s="111"/>
      <c r="B23" s="108" t="s">
        <v>316</v>
      </c>
      <c r="C23" s="135"/>
      <c r="D23" s="130"/>
      <c r="E23" s="130"/>
      <c r="F23" s="135"/>
      <c r="G23" s="135"/>
      <c r="H23" s="104">
        <f>H21+H22</f>
        <v>37915.4</v>
      </c>
      <c r="I23" s="233">
        <f aca="true" t="shared" si="4" ref="I23:Q23">I21+I22</f>
        <v>37438.1</v>
      </c>
      <c r="J23" s="233">
        <f t="shared" si="4"/>
        <v>477.3</v>
      </c>
      <c r="K23" s="233">
        <f t="shared" si="4"/>
        <v>0</v>
      </c>
      <c r="L23" s="233">
        <f t="shared" si="4"/>
        <v>37915.4</v>
      </c>
      <c r="M23" s="233">
        <f t="shared" si="4"/>
        <v>3488.7</v>
      </c>
      <c r="N23" s="233">
        <f t="shared" si="4"/>
        <v>3446.6</v>
      </c>
      <c r="O23" s="233">
        <f t="shared" si="4"/>
        <v>42.1</v>
      </c>
      <c r="P23" s="233">
        <f t="shared" si="4"/>
        <v>0</v>
      </c>
      <c r="Q23" s="233">
        <f t="shared" si="4"/>
        <v>3488.7</v>
      </c>
      <c r="R23" s="104"/>
      <c r="S23" s="148"/>
    </row>
    <row r="24" spans="1:18" ht="103.5" customHeight="1" hidden="1">
      <c r="A24" s="164" t="s">
        <v>23</v>
      </c>
      <c r="B24" s="18" t="s">
        <v>195</v>
      </c>
      <c r="C24" s="173" t="s">
        <v>196</v>
      </c>
      <c r="D24" s="55" t="s">
        <v>197</v>
      </c>
      <c r="E24" s="55" t="s">
        <v>336</v>
      </c>
      <c r="F24" s="132"/>
      <c r="G24" s="131"/>
      <c r="H24" s="14">
        <v>0</v>
      </c>
      <c r="I24" s="42"/>
      <c r="J24" s="42"/>
      <c r="K24" s="42"/>
      <c r="L24" s="42"/>
      <c r="M24" s="147"/>
      <c r="N24" s="147"/>
      <c r="O24" s="147"/>
      <c r="P24" s="147"/>
      <c r="Q24" s="143"/>
      <c r="R24" s="187"/>
    </row>
    <row r="25" spans="1:19" s="28" customFormat="1" ht="12" hidden="1">
      <c r="A25" s="181"/>
      <c r="B25" s="29" t="s">
        <v>316</v>
      </c>
      <c r="C25" s="27"/>
      <c r="D25" s="56"/>
      <c r="E25" s="56"/>
      <c r="F25" s="27"/>
      <c r="G25" s="27"/>
      <c r="H25" s="26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6"/>
      <c r="S25" s="149"/>
    </row>
    <row r="26" spans="1:19" ht="53.25" customHeight="1">
      <c r="A26" s="534" t="s">
        <v>25</v>
      </c>
      <c r="B26" s="534" t="s">
        <v>26</v>
      </c>
      <c r="C26" s="173" t="s">
        <v>9</v>
      </c>
      <c r="D26" s="55" t="s">
        <v>190</v>
      </c>
      <c r="E26" s="55" t="s">
        <v>423</v>
      </c>
      <c r="F26" s="244" t="s">
        <v>749</v>
      </c>
      <c r="G26" s="71">
        <v>15</v>
      </c>
      <c r="H26" s="27">
        <f>L26</f>
        <v>352.10000000000275</v>
      </c>
      <c r="I26" s="41">
        <v>347.50000000000273</v>
      </c>
      <c r="J26" s="41">
        <v>4.6</v>
      </c>
      <c r="K26" s="41">
        <v>0</v>
      </c>
      <c r="L26" s="41">
        <f>I26+J26+K26</f>
        <v>352.10000000000275</v>
      </c>
      <c r="M26" s="143">
        <f>Q26</f>
        <v>37.3</v>
      </c>
      <c r="N26" s="143">
        <v>33.5</v>
      </c>
      <c r="O26" s="147">
        <v>3.8</v>
      </c>
      <c r="P26" s="147">
        <v>0</v>
      </c>
      <c r="Q26" s="143">
        <f>N26+O26</f>
        <v>37.3</v>
      </c>
      <c r="R26" s="187">
        <v>12</v>
      </c>
      <c r="S26" s="216"/>
    </row>
    <row r="27" spans="1:19" ht="53.25" customHeight="1">
      <c r="A27" s="530"/>
      <c r="B27" s="530"/>
      <c r="C27" s="86" t="s">
        <v>172</v>
      </c>
      <c r="D27" s="565" t="s">
        <v>183</v>
      </c>
      <c r="E27" s="565" t="s">
        <v>426</v>
      </c>
      <c r="F27" s="248" t="s">
        <v>743</v>
      </c>
      <c r="G27" s="156">
        <v>7</v>
      </c>
      <c r="H27" s="212">
        <f>L27</f>
        <v>223.79999999999995</v>
      </c>
      <c r="I27" s="146">
        <f>322.4-I28-I29</f>
        <v>222.79999999999995</v>
      </c>
      <c r="J27" s="146">
        <v>1</v>
      </c>
      <c r="K27" s="146">
        <v>0</v>
      </c>
      <c r="L27" s="41">
        <f>I27+J27+K27</f>
        <v>223.79999999999995</v>
      </c>
      <c r="M27" s="147">
        <f>Q27</f>
        <v>0</v>
      </c>
      <c r="N27" s="143"/>
      <c r="O27" s="147">
        <v>0</v>
      </c>
      <c r="P27" s="147">
        <v>0</v>
      </c>
      <c r="Q27" s="143">
        <f>N27+O27</f>
        <v>0</v>
      </c>
      <c r="R27" s="187">
        <v>0</v>
      </c>
      <c r="S27" s="216"/>
    </row>
    <row r="28" spans="1:19" ht="53.25" customHeight="1">
      <c r="A28" s="530"/>
      <c r="B28" s="530"/>
      <c r="C28" s="86" t="s">
        <v>173</v>
      </c>
      <c r="D28" s="566"/>
      <c r="E28" s="566"/>
      <c r="F28" s="248" t="s">
        <v>744</v>
      </c>
      <c r="G28" s="157" t="s">
        <v>745</v>
      </c>
      <c r="H28" s="212">
        <f>L28</f>
        <v>1.6</v>
      </c>
      <c r="I28" s="146">
        <v>1.6</v>
      </c>
      <c r="J28" s="146">
        <v>0</v>
      </c>
      <c r="K28" s="146">
        <v>0</v>
      </c>
      <c r="L28" s="41">
        <f>I28+J28+K28</f>
        <v>1.6</v>
      </c>
      <c r="M28" s="147">
        <f>Q28</f>
        <v>0</v>
      </c>
      <c r="N28" s="143"/>
      <c r="O28" s="147">
        <v>0</v>
      </c>
      <c r="P28" s="147">
        <v>0</v>
      </c>
      <c r="Q28" s="143">
        <f>N28+O28</f>
        <v>0</v>
      </c>
      <c r="R28" s="187">
        <v>0</v>
      </c>
      <c r="S28" s="216"/>
    </row>
    <row r="29" spans="1:19" ht="53.25" customHeight="1">
      <c r="A29" s="531"/>
      <c r="B29" s="531"/>
      <c r="C29" s="86" t="s">
        <v>174</v>
      </c>
      <c r="D29" s="567"/>
      <c r="E29" s="567"/>
      <c r="F29" s="253" t="s">
        <v>746</v>
      </c>
      <c r="G29" s="156">
        <v>13</v>
      </c>
      <c r="H29" s="212">
        <f>L29</f>
        <v>98</v>
      </c>
      <c r="I29" s="146">
        <v>98</v>
      </c>
      <c r="J29" s="146">
        <v>0</v>
      </c>
      <c r="K29" s="146">
        <v>0</v>
      </c>
      <c r="L29" s="41">
        <f>I29+J29+K29</f>
        <v>98</v>
      </c>
      <c r="M29" s="147">
        <f>Q29</f>
        <v>6.9</v>
      </c>
      <c r="N29" s="143">
        <v>6.9</v>
      </c>
      <c r="O29" s="147">
        <v>0</v>
      </c>
      <c r="P29" s="147">
        <v>0</v>
      </c>
      <c r="Q29" s="143">
        <f>N29+O29</f>
        <v>6.9</v>
      </c>
      <c r="R29" s="187">
        <v>12</v>
      </c>
      <c r="S29" s="216"/>
    </row>
    <row r="30" spans="1:19" s="100" customFormat="1" ht="16.5" customHeight="1">
      <c r="A30" s="127"/>
      <c r="B30" s="128" t="s">
        <v>316</v>
      </c>
      <c r="C30" s="110"/>
      <c r="D30" s="137"/>
      <c r="E30" s="137"/>
      <c r="F30" s="110"/>
      <c r="G30" s="110"/>
      <c r="H30" s="110">
        <f>SUM(H26:H29)</f>
        <v>675.5000000000027</v>
      </c>
      <c r="I30" s="232">
        <f aca="true" t="shared" si="6" ref="I30:Q30">SUM(I26:I29)</f>
        <v>669.9000000000027</v>
      </c>
      <c r="J30" s="232">
        <f t="shared" si="6"/>
        <v>5.6</v>
      </c>
      <c r="K30" s="232">
        <f t="shared" si="6"/>
        <v>0</v>
      </c>
      <c r="L30" s="232">
        <f t="shared" si="6"/>
        <v>675.5000000000027</v>
      </c>
      <c r="M30" s="232">
        <f t="shared" si="6"/>
        <v>44.199999999999996</v>
      </c>
      <c r="N30" s="232">
        <f t="shared" si="6"/>
        <v>40.4</v>
      </c>
      <c r="O30" s="232">
        <f t="shared" si="6"/>
        <v>3.8</v>
      </c>
      <c r="P30" s="232">
        <f t="shared" si="6"/>
        <v>0</v>
      </c>
      <c r="Q30" s="232">
        <f t="shared" si="6"/>
        <v>44.199999999999996</v>
      </c>
      <c r="R30" s="110"/>
      <c r="S30" s="148"/>
    </row>
    <row r="31" spans="1:19" ht="38.25" customHeight="1">
      <c r="A31" s="534" t="s">
        <v>27</v>
      </c>
      <c r="B31" s="534" t="s">
        <v>455</v>
      </c>
      <c r="C31" s="173" t="s">
        <v>28</v>
      </c>
      <c r="D31" s="565" t="s">
        <v>198</v>
      </c>
      <c r="E31" s="170"/>
      <c r="F31" s="247" t="s">
        <v>762</v>
      </c>
      <c r="G31" s="235">
        <v>1324</v>
      </c>
      <c r="H31" s="226">
        <f>L31</f>
        <v>38885.899999999994</v>
      </c>
      <c r="I31" s="221">
        <v>37713.7</v>
      </c>
      <c r="J31" s="221">
        <v>1172.2</v>
      </c>
      <c r="K31" s="221">
        <v>0</v>
      </c>
      <c r="L31" s="221">
        <f>I31+J31+K31</f>
        <v>38885.899999999994</v>
      </c>
      <c r="M31" s="147">
        <f>Q31</f>
        <v>3894.9</v>
      </c>
      <c r="N31" s="147">
        <v>3876.1</v>
      </c>
      <c r="O31" s="147">
        <v>18.8</v>
      </c>
      <c r="P31" s="147">
        <v>0</v>
      </c>
      <c r="Q31" s="143">
        <f>N31+O31+P31</f>
        <v>3894.9</v>
      </c>
      <c r="R31" s="187">
        <v>298</v>
      </c>
      <c r="S31" s="216"/>
    </row>
    <row r="32" spans="1:19" ht="39" customHeight="1">
      <c r="A32" s="530"/>
      <c r="B32" s="530"/>
      <c r="C32" s="173" t="s">
        <v>175</v>
      </c>
      <c r="D32" s="566"/>
      <c r="E32" s="172" t="s">
        <v>450</v>
      </c>
      <c r="F32" s="247" t="s">
        <v>761</v>
      </c>
      <c r="G32" s="235">
        <v>280</v>
      </c>
      <c r="H32" s="226">
        <f>L32</f>
        <v>1206.7</v>
      </c>
      <c r="I32" s="221">
        <v>1185.5</v>
      </c>
      <c r="J32" s="221">
        <v>21.2</v>
      </c>
      <c r="K32" s="221">
        <v>0</v>
      </c>
      <c r="L32" s="221">
        <f>I32+J32+K32</f>
        <v>1206.7</v>
      </c>
      <c r="M32" s="147">
        <f>Q32</f>
        <v>0</v>
      </c>
      <c r="N32" s="147">
        <v>0</v>
      </c>
      <c r="O32" s="147">
        <v>0</v>
      </c>
      <c r="P32" s="147">
        <v>0</v>
      </c>
      <c r="Q32" s="143">
        <f>N32+O32+P32</f>
        <v>0</v>
      </c>
      <c r="R32" s="187">
        <v>0</v>
      </c>
      <c r="S32" s="216"/>
    </row>
    <row r="33" spans="1:19" ht="42" customHeight="1">
      <c r="A33" s="530"/>
      <c r="B33" s="531"/>
      <c r="C33" s="173" t="s">
        <v>170</v>
      </c>
      <c r="D33" s="567"/>
      <c r="E33" s="171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221">
        <f>I33+J33+K33</f>
        <v>2450</v>
      </c>
      <c r="M33" s="147">
        <f>Q33</f>
        <v>269.4</v>
      </c>
      <c r="N33" s="147">
        <v>0</v>
      </c>
      <c r="O33" s="147">
        <v>0</v>
      </c>
      <c r="P33" s="147">
        <v>269.4</v>
      </c>
      <c r="Q33" s="143">
        <f>N33+O33+P33</f>
        <v>269.4</v>
      </c>
      <c r="R33" s="187">
        <v>13</v>
      </c>
      <c r="S33" s="216"/>
    </row>
    <row r="34" spans="1:19" ht="59.25" customHeight="1">
      <c r="A34" s="530"/>
      <c r="B34" s="227" t="s">
        <v>550</v>
      </c>
      <c r="C34" s="173" t="s">
        <v>551</v>
      </c>
      <c r="D34" s="152"/>
      <c r="E34" s="198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145">
        <f>I34+J34+K34</f>
        <v>300.1</v>
      </c>
      <c r="M34" s="147">
        <f>Q34</f>
        <v>0</v>
      </c>
      <c r="N34" s="147">
        <v>0</v>
      </c>
      <c r="O34" s="147">
        <v>0</v>
      </c>
      <c r="P34" s="147">
        <v>0</v>
      </c>
      <c r="Q34" s="143">
        <f>N34+O34+P34</f>
        <v>0</v>
      </c>
      <c r="R34" s="187">
        <v>0</v>
      </c>
      <c r="S34" s="216"/>
    </row>
    <row r="35" spans="1:19" s="100" customFormat="1" ht="18" customHeight="1">
      <c r="A35" s="99"/>
      <c r="B35" s="125" t="s">
        <v>316</v>
      </c>
      <c r="C35" s="135"/>
      <c r="D35" s="136"/>
      <c r="E35" s="136"/>
      <c r="F35" s="110"/>
      <c r="G35" s="110"/>
      <c r="H35" s="126">
        <f>SUM(H31:H34)</f>
        <v>42842.69999999999</v>
      </c>
      <c r="I35" s="126">
        <f aca="true" t="shared" si="7" ref="I35:Q35">SUM(I31:I34)</f>
        <v>38899.2</v>
      </c>
      <c r="J35" s="126">
        <f t="shared" si="7"/>
        <v>1493.5</v>
      </c>
      <c r="K35" s="126">
        <f t="shared" si="7"/>
        <v>2450</v>
      </c>
      <c r="L35" s="126">
        <f t="shared" si="7"/>
        <v>42842.69999999999</v>
      </c>
      <c r="M35" s="126">
        <f t="shared" si="7"/>
        <v>4164.3</v>
      </c>
      <c r="N35" s="126">
        <f t="shared" si="7"/>
        <v>3876.1</v>
      </c>
      <c r="O35" s="126">
        <f t="shared" si="7"/>
        <v>18.8</v>
      </c>
      <c r="P35" s="126">
        <f t="shared" si="7"/>
        <v>269.4</v>
      </c>
      <c r="Q35" s="126">
        <f t="shared" si="7"/>
        <v>4164.3</v>
      </c>
      <c r="R35" s="126"/>
      <c r="S35" s="148"/>
    </row>
    <row r="36" spans="1:19" ht="50.25" customHeight="1">
      <c r="A36" s="173" t="s">
        <v>29</v>
      </c>
      <c r="B36" s="166" t="s">
        <v>461</v>
      </c>
      <c r="C36" s="173" t="s">
        <v>30</v>
      </c>
      <c r="D36" s="55" t="s">
        <v>188</v>
      </c>
      <c r="E36" s="55" t="s">
        <v>424</v>
      </c>
      <c r="F36" s="247" t="s">
        <v>741</v>
      </c>
      <c r="G36" s="158">
        <v>207</v>
      </c>
      <c r="H36" s="212">
        <f>L36</f>
        <v>2957.9</v>
      </c>
      <c r="I36" s="14">
        <v>2925.4</v>
      </c>
      <c r="J36" s="14">
        <v>32.5</v>
      </c>
      <c r="K36" s="14">
        <v>0</v>
      </c>
      <c r="L36" s="14">
        <f>I36+J36+K36</f>
        <v>2957.9</v>
      </c>
      <c r="M36" s="147">
        <f>Q36</f>
        <v>0</v>
      </c>
      <c r="N36" s="143"/>
      <c r="O36" s="147">
        <v>0</v>
      </c>
      <c r="P36" s="147">
        <v>0</v>
      </c>
      <c r="Q36" s="143">
        <f>O36+N36</f>
        <v>0</v>
      </c>
      <c r="R36" s="187">
        <v>0</v>
      </c>
      <c r="S36" s="216"/>
    </row>
    <row r="37" spans="1:19" s="100" customFormat="1" ht="12">
      <c r="A37" s="112"/>
      <c r="B37" s="123" t="s">
        <v>316</v>
      </c>
      <c r="C37" s="124"/>
      <c r="D37" s="130"/>
      <c r="E37" s="130"/>
      <c r="F37" s="124"/>
      <c r="G37" s="124"/>
      <c r="H37" s="104">
        <f>SUM(H36)</f>
        <v>2957.9</v>
      </c>
      <c r="I37" s="233">
        <f aca="true" t="shared" si="8" ref="I37:Q37">SUM(I36)</f>
        <v>2925.4</v>
      </c>
      <c r="J37" s="233">
        <f t="shared" si="8"/>
        <v>32.5</v>
      </c>
      <c r="K37" s="233">
        <f t="shared" si="8"/>
        <v>0</v>
      </c>
      <c r="L37" s="233">
        <f t="shared" si="8"/>
        <v>2957.9</v>
      </c>
      <c r="M37" s="233">
        <f t="shared" si="8"/>
        <v>0</v>
      </c>
      <c r="N37" s="233">
        <f t="shared" si="8"/>
        <v>0</v>
      </c>
      <c r="O37" s="233">
        <f t="shared" si="8"/>
        <v>0</v>
      </c>
      <c r="P37" s="233">
        <f t="shared" si="8"/>
        <v>0</v>
      </c>
      <c r="Q37" s="233">
        <f t="shared" si="8"/>
        <v>0</v>
      </c>
      <c r="R37" s="104"/>
      <c r="S37" s="148"/>
    </row>
    <row r="38" spans="1:19" s="122" customFormat="1" ht="15" customHeight="1">
      <c r="A38" s="596" t="s">
        <v>31</v>
      </c>
      <c r="B38" s="597"/>
      <c r="C38" s="597"/>
      <c r="D38" s="58"/>
      <c r="E38" s="58"/>
      <c r="F38" s="12"/>
      <c r="G38" s="12"/>
      <c r="H38" s="15"/>
      <c r="I38" s="15"/>
      <c r="J38" s="15"/>
      <c r="K38" s="15"/>
      <c r="L38" s="15"/>
      <c r="M38" s="147"/>
      <c r="N38" s="147"/>
      <c r="O38" s="147"/>
      <c r="P38" s="147"/>
      <c r="Q38" s="143"/>
      <c r="R38" s="187"/>
      <c r="S38" s="150"/>
    </row>
    <row r="39" spans="1:19" ht="81.75" customHeight="1">
      <c r="A39" s="173" t="s">
        <v>7</v>
      </c>
      <c r="B39" s="166" t="s">
        <v>32</v>
      </c>
      <c r="C39" s="173" t="s">
        <v>33</v>
      </c>
      <c r="D39" s="55" t="s">
        <v>189</v>
      </c>
      <c r="E39" s="55" t="s">
        <v>425</v>
      </c>
      <c r="F39" s="247" t="s">
        <v>748</v>
      </c>
      <c r="G39" s="71">
        <v>2</v>
      </c>
      <c r="H39" s="212">
        <f>L39</f>
        <v>33.5</v>
      </c>
      <c r="I39" s="42">
        <v>33.1</v>
      </c>
      <c r="J39" s="42">
        <v>0.4</v>
      </c>
      <c r="K39" s="42">
        <v>0</v>
      </c>
      <c r="L39" s="42">
        <f>I39+J39+K39</f>
        <v>33.5</v>
      </c>
      <c r="M39" s="147">
        <f>Q39</f>
        <v>2.7</v>
      </c>
      <c r="N39" s="143">
        <v>2.6</v>
      </c>
      <c r="O39" s="147">
        <v>0.1</v>
      </c>
      <c r="P39" s="147">
        <v>0</v>
      </c>
      <c r="Q39" s="143">
        <f>O39+N39</f>
        <v>2.7</v>
      </c>
      <c r="R39" s="187">
        <v>2</v>
      </c>
      <c r="S39" s="216"/>
    </row>
    <row r="40" spans="1:19" s="100" customFormat="1" ht="18" customHeight="1">
      <c r="A40" s="112"/>
      <c r="B40" s="123" t="s">
        <v>316</v>
      </c>
      <c r="C40" s="124"/>
      <c r="D40" s="130"/>
      <c r="E40" s="130"/>
      <c r="F40" s="124"/>
      <c r="G40" s="124"/>
      <c r="H40" s="104">
        <f>SUM(H39)</f>
        <v>33.5</v>
      </c>
      <c r="I40" s="233">
        <f aca="true" t="shared" si="9" ref="I40:Q40">SUM(I39)</f>
        <v>33.1</v>
      </c>
      <c r="J40" s="233">
        <f t="shared" si="9"/>
        <v>0.4</v>
      </c>
      <c r="K40" s="233">
        <f t="shared" si="9"/>
        <v>0</v>
      </c>
      <c r="L40" s="233">
        <f t="shared" si="9"/>
        <v>33.5</v>
      </c>
      <c r="M40" s="233">
        <f t="shared" si="9"/>
        <v>2.7</v>
      </c>
      <c r="N40" s="233">
        <f t="shared" si="9"/>
        <v>2.6</v>
      </c>
      <c r="O40" s="233">
        <f t="shared" si="9"/>
        <v>0.1</v>
      </c>
      <c r="P40" s="233">
        <f t="shared" si="9"/>
        <v>0</v>
      </c>
      <c r="Q40" s="233">
        <f t="shared" si="9"/>
        <v>2.7</v>
      </c>
      <c r="R40" s="104"/>
      <c r="S40" s="148"/>
    </row>
    <row r="41" spans="1:19" s="28" customFormat="1" ht="119.25" customHeight="1">
      <c r="A41" s="35" t="s">
        <v>11</v>
      </c>
      <c r="B41" s="52" t="s">
        <v>475</v>
      </c>
      <c r="C41" s="35" t="s">
        <v>477</v>
      </c>
      <c r="D41" s="55"/>
      <c r="E41" s="55" t="s">
        <v>476</v>
      </c>
      <c r="F41" s="244" t="s">
        <v>698</v>
      </c>
      <c r="G41" s="81">
        <v>3500</v>
      </c>
      <c r="H41" s="24">
        <f>L41</f>
        <v>25983.2</v>
      </c>
      <c r="I41" s="14">
        <v>25983.2</v>
      </c>
      <c r="J41" s="14">
        <v>0</v>
      </c>
      <c r="K41" s="14">
        <v>0</v>
      </c>
      <c r="L41" s="14">
        <f>I41+K41+K41</f>
        <v>25983.2</v>
      </c>
      <c r="M41" s="147">
        <f>Q41</f>
        <v>0</v>
      </c>
      <c r="N41" s="147">
        <v>0</v>
      </c>
      <c r="O41" s="147">
        <v>0</v>
      </c>
      <c r="P41" s="147">
        <v>0</v>
      </c>
      <c r="Q41" s="143">
        <f>N41+O41+P41</f>
        <v>0</v>
      </c>
      <c r="R41" s="187">
        <v>3440</v>
      </c>
      <c r="S41" s="223"/>
    </row>
    <row r="42" spans="1:19" s="100" customFormat="1" ht="18" customHeight="1">
      <c r="A42" s="135"/>
      <c r="B42" s="34" t="s">
        <v>316</v>
      </c>
      <c r="C42" s="135"/>
      <c r="D42" s="135"/>
      <c r="E42" s="135"/>
      <c r="F42" s="104">
        <f>F40</f>
        <v>0</v>
      </c>
      <c r="G42" s="104">
        <f>G40</f>
        <v>0</v>
      </c>
      <c r="H42" s="104">
        <f>H41</f>
        <v>25983.2</v>
      </c>
      <c r="I42" s="233">
        <f aca="true" t="shared" si="10" ref="I42:Q42">I41</f>
        <v>25983.2</v>
      </c>
      <c r="J42" s="233">
        <f t="shared" si="10"/>
        <v>0</v>
      </c>
      <c r="K42" s="233">
        <f t="shared" si="10"/>
        <v>0</v>
      </c>
      <c r="L42" s="233">
        <f t="shared" si="10"/>
        <v>25983.2</v>
      </c>
      <c r="M42" s="233">
        <f t="shared" si="10"/>
        <v>0</v>
      </c>
      <c r="N42" s="233">
        <f t="shared" si="10"/>
        <v>0</v>
      </c>
      <c r="O42" s="233">
        <f t="shared" si="10"/>
        <v>0</v>
      </c>
      <c r="P42" s="233">
        <f t="shared" si="10"/>
        <v>0</v>
      </c>
      <c r="Q42" s="233">
        <f t="shared" si="10"/>
        <v>0</v>
      </c>
      <c r="R42" s="104"/>
      <c r="S42" s="148"/>
    </row>
    <row r="43" spans="1:19" s="28" customFormat="1" ht="126.75" customHeight="1">
      <c r="A43" s="35" t="s">
        <v>7</v>
      </c>
      <c r="B43" s="52" t="s">
        <v>522</v>
      </c>
      <c r="C43" s="35" t="s">
        <v>521</v>
      </c>
      <c r="D43" s="146" t="s">
        <v>421</v>
      </c>
      <c r="E43" s="146" t="s">
        <v>552</v>
      </c>
      <c r="F43" s="244">
        <v>21.112</v>
      </c>
      <c r="G43" s="71">
        <v>533</v>
      </c>
      <c r="H43" s="214">
        <f>L43</f>
        <v>134998.8</v>
      </c>
      <c r="I43" s="14">
        <v>134998.8</v>
      </c>
      <c r="J43" s="14">
        <v>0</v>
      </c>
      <c r="K43" s="14">
        <v>0</v>
      </c>
      <c r="L43" s="14">
        <f>I43+J43+K43</f>
        <v>134998.8</v>
      </c>
      <c r="M43" s="147">
        <f>Q43</f>
        <v>4069.8</v>
      </c>
      <c r="N43" s="143">
        <v>4069.8</v>
      </c>
      <c r="O43" s="143">
        <v>0</v>
      </c>
      <c r="P43" s="147">
        <v>0</v>
      </c>
      <c r="Q43" s="143">
        <f>N43+O43+P43</f>
        <v>4069.8</v>
      </c>
      <c r="R43" s="187">
        <v>154</v>
      </c>
      <c r="S43" s="223"/>
    </row>
    <row r="44" spans="1:19" s="100" customFormat="1" ht="18" customHeight="1">
      <c r="A44" s="135"/>
      <c r="B44" s="135" t="s">
        <v>316</v>
      </c>
      <c r="C44" s="135"/>
      <c r="D44" s="135"/>
      <c r="E44" s="135"/>
      <c r="F44" s="135"/>
      <c r="G44" s="135"/>
      <c r="H44" s="135">
        <f>H43</f>
        <v>134998.8</v>
      </c>
      <c r="I44" s="218">
        <f aca="true" t="shared" si="11" ref="I44:Q44">I43</f>
        <v>134998.8</v>
      </c>
      <c r="J44" s="218">
        <f t="shared" si="11"/>
        <v>0</v>
      </c>
      <c r="K44" s="218">
        <f t="shared" si="11"/>
        <v>0</v>
      </c>
      <c r="L44" s="218">
        <f t="shared" si="11"/>
        <v>134998.8</v>
      </c>
      <c r="M44" s="218">
        <f t="shared" si="11"/>
        <v>4069.8</v>
      </c>
      <c r="N44" s="218">
        <f t="shared" si="11"/>
        <v>4069.8</v>
      </c>
      <c r="O44" s="218">
        <f t="shared" si="11"/>
        <v>0</v>
      </c>
      <c r="P44" s="218">
        <f t="shared" si="11"/>
        <v>0</v>
      </c>
      <c r="Q44" s="218">
        <f t="shared" si="11"/>
        <v>4069.8</v>
      </c>
      <c r="R44" s="135"/>
      <c r="S44" s="148"/>
    </row>
    <row r="45" spans="1:18" ht="16.5" customHeight="1">
      <c r="A45" s="598" t="s">
        <v>34</v>
      </c>
      <c r="B45" s="599"/>
      <c r="C45" s="599"/>
      <c r="D45" s="57"/>
      <c r="E45" s="57"/>
      <c r="F45" s="92"/>
      <c r="G45" s="92"/>
      <c r="H45" s="93"/>
      <c r="I45" s="93"/>
      <c r="J45" s="93"/>
      <c r="K45" s="93"/>
      <c r="L45" s="93"/>
      <c r="M45" s="169"/>
      <c r="N45" s="169"/>
      <c r="O45" s="147"/>
      <c r="P45" s="147"/>
      <c r="Q45" s="143"/>
      <c r="R45" s="187"/>
    </row>
    <row r="46" spans="1:18" ht="24">
      <c r="A46" s="173" t="s">
        <v>0</v>
      </c>
      <c r="B46" s="166" t="s">
        <v>1</v>
      </c>
      <c r="C46" s="173" t="s">
        <v>2</v>
      </c>
      <c r="D46" s="59"/>
      <c r="E46" s="59"/>
      <c r="F46" s="132" t="s">
        <v>4</v>
      </c>
      <c r="G46" s="131"/>
      <c r="H46" s="35"/>
      <c r="I46" s="35"/>
      <c r="J46" s="35"/>
      <c r="K46" s="35"/>
      <c r="L46" s="35"/>
      <c r="M46" s="147"/>
      <c r="N46" s="147"/>
      <c r="O46" s="147"/>
      <c r="P46" s="147"/>
      <c r="Q46" s="143"/>
      <c r="R46" s="187"/>
    </row>
    <row r="47" spans="1:19" ht="187.5" customHeight="1">
      <c r="A47" s="173" t="s">
        <v>7</v>
      </c>
      <c r="B47" s="76" t="s">
        <v>454</v>
      </c>
      <c r="C47" s="173" t="s">
        <v>35</v>
      </c>
      <c r="D47" s="55" t="s">
        <v>291</v>
      </c>
      <c r="E47" s="55" t="s">
        <v>627</v>
      </c>
      <c r="F47" s="244">
        <v>5</v>
      </c>
      <c r="G47" s="131">
        <v>10</v>
      </c>
      <c r="H47" s="212">
        <f>L47</f>
        <v>601</v>
      </c>
      <c r="I47" s="42">
        <v>600</v>
      </c>
      <c r="J47" s="42">
        <v>1</v>
      </c>
      <c r="K47" s="42">
        <v>0</v>
      </c>
      <c r="L47" s="42">
        <f>I47+J47+K47</f>
        <v>601</v>
      </c>
      <c r="M47" s="147">
        <f>Q47</f>
        <v>29.3</v>
      </c>
      <c r="N47" s="143">
        <v>29.3</v>
      </c>
      <c r="O47" s="147">
        <v>0</v>
      </c>
      <c r="P47" s="147">
        <v>0</v>
      </c>
      <c r="Q47" s="143">
        <f>N47+O47</f>
        <v>29.3</v>
      </c>
      <c r="R47" s="187">
        <v>11</v>
      </c>
      <c r="S47" s="216"/>
    </row>
    <row r="48" spans="1:19" s="122" customFormat="1" ht="23.25" customHeight="1">
      <c r="A48" s="119"/>
      <c r="B48" s="120" t="s">
        <v>316</v>
      </c>
      <c r="C48" s="121"/>
      <c r="D48" s="138"/>
      <c r="E48" s="139"/>
      <c r="F48" s="97"/>
      <c r="G48" s="98"/>
      <c r="H48" s="104">
        <f>SUM(H47)</f>
        <v>601</v>
      </c>
      <c r="I48" s="233">
        <f aca="true" t="shared" si="12" ref="I48:Q48">SUM(I47)</f>
        <v>600</v>
      </c>
      <c r="J48" s="233">
        <f t="shared" si="12"/>
        <v>1</v>
      </c>
      <c r="K48" s="233">
        <f t="shared" si="12"/>
        <v>0</v>
      </c>
      <c r="L48" s="233">
        <f t="shared" si="12"/>
        <v>601</v>
      </c>
      <c r="M48" s="233">
        <f t="shared" si="12"/>
        <v>29.3</v>
      </c>
      <c r="N48" s="233">
        <f t="shared" si="12"/>
        <v>29.3</v>
      </c>
      <c r="O48" s="233">
        <f t="shared" si="12"/>
        <v>0</v>
      </c>
      <c r="P48" s="233">
        <f t="shared" si="12"/>
        <v>0</v>
      </c>
      <c r="Q48" s="233">
        <f t="shared" si="12"/>
        <v>29.3</v>
      </c>
      <c r="R48" s="104"/>
      <c r="S48" s="150"/>
    </row>
    <row r="49" spans="1:18" ht="17.25" customHeight="1">
      <c r="A49" s="596" t="s">
        <v>36</v>
      </c>
      <c r="B49" s="597"/>
      <c r="C49" s="597"/>
      <c r="D49" s="59"/>
      <c r="E49" s="59"/>
      <c r="F49" s="12"/>
      <c r="G49" s="12"/>
      <c r="H49" s="15"/>
      <c r="I49" s="15"/>
      <c r="J49" s="15"/>
      <c r="K49" s="15"/>
      <c r="L49" s="15"/>
      <c r="M49" s="147"/>
      <c r="N49" s="147"/>
      <c r="O49" s="147"/>
      <c r="P49" s="147"/>
      <c r="Q49" s="143"/>
      <c r="R49" s="187"/>
    </row>
    <row r="50" spans="1:19" ht="156" customHeight="1">
      <c r="A50" s="173" t="s">
        <v>7</v>
      </c>
      <c r="B50" s="166" t="s">
        <v>37</v>
      </c>
      <c r="C50" s="173" t="s">
        <v>38</v>
      </c>
      <c r="D50" s="55" t="s">
        <v>237</v>
      </c>
      <c r="E50" s="55" t="s">
        <v>414</v>
      </c>
      <c r="F50" s="244">
        <v>6</v>
      </c>
      <c r="G50" s="71">
        <v>160</v>
      </c>
      <c r="H50" s="212">
        <f>L50</f>
        <v>11658.2</v>
      </c>
      <c r="I50" s="42">
        <v>11520</v>
      </c>
      <c r="J50" s="42">
        <v>138.2</v>
      </c>
      <c r="K50" s="42">
        <v>0</v>
      </c>
      <c r="L50" s="42">
        <f>J50+I50+K50</f>
        <v>11658.2</v>
      </c>
      <c r="M50" s="147">
        <f>Q50</f>
        <v>684.9</v>
      </c>
      <c r="N50" s="143">
        <v>682.8</v>
      </c>
      <c r="O50" s="147">
        <v>2.1</v>
      </c>
      <c r="P50" s="147">
        <v>0</v>
      </c>
      <c r="Q50" s="143">
        <f>N50+O50</f>
        <v>684.9</v>
      </c>
      <c r="R50" s="187" t="s">
        <v>634</v>
      </c>
      <c r="S50" s="216"/>
    </row>
    <row r="51" spans="1:19" s="100" customFormat="1" ht="18.75" customHeight="1">
      <c r="A51" s="135"/>
      <c r="B51" s="34" t="s">
        <v>316</v>
      </c>
      <c r="C51" s="135"/>
      <c r="D51" s="130"/>
      <c r="E51" s="130"/>
      <c r="F51" s="135"/>
      <c r="G51" s="135"/>
      <c r="H51" s="104">
        <f>SUM(H50)</f>
        <v>11658.2</v>
      </c>
      <c r="I51" s="233">
        <f aca="true" t="shared" si="13" ref="I51:Q51">SUM(I50)</f>
        <v>11520</v>
      </c>
      <c r="J51" s="233">
        <f t="shared" si="13"/>
        <v>138.2</v>
      </c>
      <c r="K51" s="233">
        <f t="shared" si="13"/>
        <v>0</v>
      </c>
      <c r="L51" s="233">
        <f t="shared" si="13"/>
        <v>11658.2</v>
      </c>
      <c r="M51" s="233">
        <f t="shared" si="13"/>
        <v>684.9</v>
      </c>
      <c r="N51" s="233">
        <f t="shared" si="13"/>
        <v>682.8</v>
      </c>
      <c r="O51" s="233">
        <f t="shared" si="13"/>
        <v>2.1</v>
      </c>
      <c r="P51" s="233">
        <f t="shared" si="13"/>
        <v>0</v>
      </c>
      <c r="Q51" s="233">
        <f t="shared" si="13"/>
        <v>684.9</v>
      </c>
      <c r="R51" s="104"/>
      <c r="S51" s="148"/>
    </row>
    <row r="52" spans="1:20" ht="66" customHeight="1">
      <c r="A52" s="165">
        <v>1</v>
      </c>
      <c r="B52" s="39" t="s">
        <v>39</v>
      </c>
      <c r="C52" s="173" t="s">
        <v>40</v>
      </c>
      <c r="D52" s="55" t="s">
        <v>263</v>
      </c>
      <c r="E52" s="55" t="s">
        <v>462</v>
      </c>
      <c r="F52" s="244">
        <v>2</v>
      </c>
      <c r="G52" s="131">
        <v>750</v>
      </c>
      <c r="H52" s="24">
        <f>L52</f>
        <v>1500</v>
      </c>
      <c r="I52" s="42">
        <v>0</v>
      </c>
      <c r="J52" s="42">
        <v>0</v>
      </c>
      <c r="K52" s="42">
        <v>1500</v>
      </c>
      <c r="L52" s="42">
        <f>I52+J52+K52</f>
        <v>1500</v>
      </c>
      <c r="M52" s="147">
        <f>Q52</f>
        <v>0</v>
      </c>
      <c r="N52" s="147">
        <v>0</v>
      </c>
      <c r="O52" s="147">
        <v>0</v>
      </c>
      <c r="P52" s="147">
        <v>0</v>
      </c>
      <c r="Q52" s="143">
        <f>N52+O52+P52</f>
        <v>0</v>
      </c>
      <c r="R52" s="187">
        <v>0</v>
      </c>
      <c r="S52" s="216"/>
      <c r="T52" s="7"/>
    </row>
    <row r="53" spans="1:20" s="100" customFormat="1" ht="18.75" customHeight="1">
      <c r="A53" s="135"/>
      <c r="B53" s="34" t="s">
        <v>316</v>
      </c>
      <c r="C53" s="135"/>
      <c r="D53" s="130"/>
      <c r="E53" s="130"/>
      <c r="F53" s="135"/>
      <c r="G53" s="135"/>
      <c r="H53" s="104">
        <f>SUM(H52:H52)</f>
        <v>1500</v>
      </c>
      <c r="I53" s="233">
        <f aca="true" t="shared" si="14" ref="I53:Q53">SUM(I52:I52)</f>
        <v>0</v>
      </c>
      <c r="J53" s="233">
        <f t="shared" si="14"/>
        <v>0</v>
      </c>
      <c r="K53" s="233">
        <f t="shared" si="14"/>
        <v>1500</v>
      </c>
      <c r="L53" s="233">
        <f t="shared" si="14"/>
        <v>1500</v>
      </c>
      <c r="M53" s="233">
        <f t="shared" si="14"/>
        <v>0</v>
      </c>
      <c r="N53" s="233">
        <f t="shared" si="14"/>
        <v>0</v>
      </c>
      <c r="O53" s="233">
        <f t="shared" si="14"/>
        <v>0</v>
      </c>
      <c r="P53" s="233">
        <f t="shared" si="14"/>
        <v>0</v>
      </c>
      <c r="Q53" s="233">
        <f t="shared" si="14"/>
        <v>0</v>
      </c>
      <c r="R53" s="104"/>
      <c r="S53" s="148"/>
      <c r="T53" s="7"/>
    </row>
    <row r="54" spans="1:20" ht="63" customHeight="1">
      <c r="A54" s="534" t="s">
        <v>13</v>
      </c>
      <c r="B54" s="534" t="s">
        <v>41</v>
      </c>
      <c r="C54" s="19" t="s">
        <v>524</v>
      </c>
      <c r="D54" s="60" t="s">
        <v>262</v>
      </c>
      <c r="E54" s="60" t="s">
        <v>440</v>
      </c>
      <c r="F54" s="244">
        <v>1.8</v>
      </c>
      <c r="G54" s="131">
        <v>2498</v>
      </c>
      <c r="H54" s="24">
        <f aca="true" t="shared" si="15" ref="H54:H60">L54</f>
        <v>4496.4</v>
      </c>
      <c r="I54" s="42">
        <v>0</v>
      </c>
      <c r="J54" s="42">
        <v>0</v>
      </c>
      <c r="K54" s="42">
        <v>4496.4</v>
      </c>
      <c r="L54" s="42">
        <f>I54+J54+K54</f>
        <v>4496.4</v>
      </c>
      <c r="M54" s="147">
        <f aca="true" t="shared" si="16" ref="M54:M61">Q54</f>
        <v>0</v>
      </c>
      <c r="N54" s="147">
        <v>0</v>
      </c>
      <c r="O54" s="147">
        <v>0</v>
      </c>
      <c r="P54" s="147">
        <v>0</v>
      </c>
      <c r="Q54" s="143">
        <f>N54+O54+P54</f>
        <v>0</v>
      </c>
      <c r="R54" s="187">
        <v>0</v>
      </c>
      <c r="S54" s="216"/>
      <c r="T54" s="7"/>
    </row>
    <row r="55" spans="1:19" ht="36">
      <c r="A55" s="530"/>
      <c r="B55" s="530"/>
      <c r="C55" s="19" t="s">
        <v>42</v>
      </c>
      <c r="D55" s="55" t="s">
        <v>208</v>
      </c>
      <c r="E55" s="55" t="s">
        <v>371</v>
      </c>
      <c r="F55" s="244">
        <v>3</v>
      </c>
      <c r="G55" s="20">
        <v>200</v>
      </c>
      <c r="H55" s="212">
        <f t="shared" si="15"/>
        <v>7282.8</v>
      </c>
      <c r="I55" s="41">
        <v>7200</v>
      </c>
      <c r="J55" s="41">
        <v>82.8</v>
      </c>
      <c r="K55" s="41">
        <v>0</v>
      </c>
      <c r="L55" s="42">
        <f aca="true" t="shared" si="17" ref="L55:L61">I55+J55+K55</f>
        <v>7282.8</v>
      </c>
      <c r="M55" s="147">
        <f t="shared" si="16"/>
        <v>555</v>
      </c>
      <c r="N55" s="143">
        <v>549</v>
      </c>
      <c r="O55" s="147">
        <v>6</v>
      </c>
      <c r="P55" s="147">
        <v>0</v>
      </c>
      <c r="Q55" s="143">
        <f aca="true" t="shared" si="18" ref="Q55:Q60">O55+N55</f>
        <v>555</v>
      </c>
      <c r="R55" s="187">
        <v>180</v>
      </c>
      <c r="S55" s="216"/>
    </row>
    <row r="56" spans="1:20" ht="24">
      <c r="A56" s="530"/>
      <c r="B56" s="530"/>
      <c r="C56" s="21" t="s">
        <v>161</v>
      </c>
      <c r="D56" s="61" t="s">
        <v>303</v>
      </c>
      <c r="E56" s="61" t="s">
        <v>680</v>
      </c>
      <c r="F56" s="248">
        <v>0.128</v>
      </c>
      <c r="G56" s="22">
        <v>930</v>
      </c>
      <c r="H56" s="24">
        <v>128.8</v>
      </c>
      <c r="I56" s="145">
        <v>0</v>
      </c>
      <c r="J56" s="145">
        <v>128.8</v>
      </c>
      <c r="K56" s="145">
        <v>0</v>
      </c>
      <c r="L56" s="42">
        <f t="shared" si="17"/>
        <v>128.8</v>
      </c>
      <c r="M56" s="147">
        <f t="shared" si="16"/>
        <v>0</v>
      </c>
      <c r="N56" s="147">
        <v>0</v>
      </c>
      <c r="O56" s="147">
        <v>0</v>
      </c>
      <c r="P56" s="147">
        <v>0</v>
      </c>
      <c r="Q56" s="143">
        <f>O56+N56+P56</f>
        <v>0</v>
      </c>
      <c r="R56" s="187">
        <v>85</v>
      </c>
      <c r="S56" s="216"/>
      <c r="T56" s="7"/>
    </row>
    <row r="57" spans="1:19" ht="22.5">
      <c r="A57" s="530"/>
      <c r="B57" s="530"/>
      <c r="C57" s="23" t="s">
        <v>162</v>
      </c>
      <c r="D57" s="61" t="s">
        <v>304</v>
      </c>
      <c r="E57" s="61" t="s">
        <v>681</v>
      </c>
      <c r="F57" s="248">
        <v>1.00823</v>
      </c>
      <c r="G57" s="22">
        <v>953</v>
      </c>
      <c r="H57" s="24">
        <v>971.9</v>
      </c>
      <c r="I57" s="146">
        <v>960.8</v>
      </c>
      <c r="J57" s="146">
        <v>11.1</v>
      </c>
      <c r="K57" s="146">
        <v>0</v>
      </c>
      <c r="L57" s="42">
        <f t="shared" si="17"/>
        <v>971.9</v>
      </c>
      <c r="M57" s="147">
        <f t="shared" si="16"/>
        <v>65.3</v>
      </c>
      <c r="N57" s="147">
        <v>64.5</v>
      </c>
      <c r="O57" s="147">
        <v>0.8</v>
      </c>
      <c r="P57" s="147">
        <v>0</v>
      </c>
      <c r="Q57" s="143">
        <f t="shared" si="18"/>
        <v>65.3</v>
      </c>
      <c r="R57" s="187">
        <v>63</v>
      </c>
      <c r="S57" s="216"/>
    </row>
    <row r="58" spans="1:19" ht="36" customHeight="1">
      <c r="A58" s="530"/>
      <c r="B58" s="530"/>
      <c r="C58" s="21" t="s">
        <v>163</v>
      </c>
      <c r="D58" s="61" t="s">
        <v>305</v>
      </c>
      <c r="E58" s="61" t="s">
        <v>682</v>
      </c>
      <c r="F58" s="248">
        <v>1</v>
      </c>
      <c r="G58" s="22">
        <v>665</v>
      </c>
      <c r="H58" s="24">
        <v>673</v>
      </c>
      <c r="I58" s="146">
        <v>665</v>
      </c>
      <c r="J58" s="146">
        <v>8</v>
      </c>
      <c r="K58" s="146">
        <v>0</v>
      </c>
      <c r="L58" s="42">
        <f t="shared" si="17"/>
        <v>673</v>
      </c>
      <c r="M58" s="147">
        <f t="shared" si="16"/>
        <v>51.6</v>
      </c>
      <c r="N58" s="147">
        <v>51</v>
      </c>
      <c r="O58" s="147">
        <v>0.6</v>
      </c>
      <c r="P58" s="147">
        <v>0</v>
      </c>
      <c r="Q58" s="143">
        <f t="shared" si="18"/>
        <v>51.6</v>
      </c>
      <c r="R58" s="187">
        <v>52</v>
      </c>
      <c r="S58" s="216"/>
    </row>
    <row r="59" spans="1:19" ht="199.5" customHeight="1">
      <c r="A59" s="530"/>
      <c r="B59" s="530"/>
      <c r="C59" s="19" t="s">
        <v>43</v>
      </c>
      <c r="D59" s="55" t="s">
        <v>209</v>
      </c>
      <c r="E59" s="55" t="s">
        <v>351</v>
      </c>
      <c r="F59" s="248">
        <v>3</v>
      </c>
      <c r="G59" s="11">
        <v>264</v>
      </c>
      <c r="H59" s="212">
        <f t="shared" si="15"/>
        <v>9722.6</v>
      </c>
      <c r="I59" s="43">
        <v>9504</v>
      </c>
      <c r="J59" s="43">
        <v>218.6</v>
      </c>
      <c r="K59" s="43">
        <v>0</v>
      </c>
      <c r="L59" s="42">
        <f t="shared" si="17"/>
        <v>9722.6</v>
      </c>
      <c r="M59" s="147">
        <f t="shared" si="16"/>
        <v>781.5</v>
      </c>
      <c r="N59" s="143">
        <v>764.2</v>
      </c>
      <c r="O59" s="147">
        <v>17.3</v>
      </c>
      <c r="P59" s="147">
        <v>0</v>
      </c>
      <c r="Q59" s="143">
        <f t="shared" si="18"/>
        <v>781.5</v>
      </c>
      <c r="R59" s="187">
        <v>257</v>
      </c>
      <c r="S59" s="216"/>
    </row>
    <row r="60" spans="1:19" ht="145.5" customHeight="1">
      <c r="A60" s="530"/>
      <c r="B60" s="530"/>
      <c r="C60" s="19" t="s">
        <v>308</v>
      </c>
      <c r="D60" s="55" t="s">
        <v>210</v>
      </c>
      <c r="E60" s="55" t="s">
        <v>352</v>
      </c>
      <c r="F60" s="248">
        <v>10.543</v>
      </c>
      <c r="G60" s="11">
        <v>160</v>
      </c>
      <c r="H60" s="212">
        <f t="shared" si="15"/>
        <v>1729.1000000000001</v>
      </c>
      <c r="I60" s="43">
        <v>1686.9</v>
      </c>
      <c r="J60" s="43">
        <v>42.2</v>
      </c>
      <c r="K60" s="43">
        <v>0</v>
      </c>
      <c r="L60" s="42">
        <f t="shared" si="17"/>
        <v>1729.1000000000001</v>
      </c>
      <c r="M60" s="147">
        <f t="shared" si="16"/>
        <v>0</v>
      </c>
      <c r="N60" s="143">
        <v>0</v>
      </c>
      <c r="O60" s="147">
        <v>0</v>
      </c>
      <c r="P60" s="147">
        <v>0</v>
      </c>
      <c r="Q60" s="143">
        <f t="shared" si="18"/>
        <v>0</v>
      </c>
      <c r="R60" s="186">
        <v>0</v>
      </c>
      <c r="S60" s="216"/>
    </row>
    <row r="61" spans="1:19" ht="64.5" customHeight="1">
      <c r="A61" s="530"/>
      <c r="B61" s="530"/>
      <c r="C61" s="21" t="s">
        <v>177</v>
      </c>
      <c r="D61" s="592" t="s">
        <v>254</v>
      </c>
      <c r="E61" s="592" t="s">
        <v>378</v>
      </c>
      <c r="F61" s="580" t="s">
        <v>713</v>
      </c>
      <c r="G61" s="155">
        <f>G62+G63+G64+G65+G66+G67+G68+G69+G70</f>
        <v>255</v>
      </c>
      <c r="H61" s="26">
        <f>L61</f>
        <v>4451.9</v>
      </c>
      <c r="I61" s="51">
        <f>I62+I67+I68+I69+I70</f>
        <v>2506</v>
      </c>
      <c r="J61" s="51">
        <f>J62+J67+J68+J69+J70</f>
        <v>79.6</v>
      </c>
      <c r="K61" s="51">
        <f>K62+K67+K68+K69+K70</f>
        <v>1866.3000000000002</v>
      </c>
      <c r="L61" s="42">
        <f t="shared" si="17"/>
        <v>4451.9</v>
      </c>
      <c r="M61" s="147">
        <f t="shared" si="16"/>
        <v>301.9</v>
      </c>
      <c r="N61" s="147">
        <f>N62+N67+N68+N69+N70</f>
        <v>196.6</v>
      </c>
      <c r="O61" s="207">
        <f>O62+O67+O68+O69+O70</f>
        <v>1.1</v>
      </c>
      <c r="P61" s="207">
        <f>P62+P67+P68+P69+P70</f>
        <v>104.2</v>
      </c>
      <c r="Q61" s="147">
        <f>N61+O61+P61</f>
        <v>301.9</v>
      </c>
      <c r="R61" s="187">
        <f>R62+R63+R64+R65+R66+R67+R68+R69+R70</f>
        <v>43</v>
      </c>
      <c r="S61" s="216"/>
    </row>
    <row r="62" spans="1:19" ht="51.75" customHeight="1">
      <c r="A62" s="530"/>
      <c r="B62" s="530"/>
      <c r="C62" s="21" t="s">
        <v>541</v>
      </c>
      <c r="D62" s="579"/>
      <c r="E62" s="579"/>
      <c r="F62" s="587"/>
      <c r="G62" s="192">
        <v>10</v>
      </c>
      <c r="H62" s="588">
        <f>L62</f>
        <v>2585.6</v>
      </c>
      <c r="I62" s="559">
        <v>2506</v>
      </c>
      <c r="J62" s="591">
        <v>79.6</v>
      </c>
      <c r="K62" s="559">
        <v>0</v>
      </c>
      <c r="L62" s="559">
        <f>I62+J62+K62</f>
        <v>2585.6</v>
      </c>
      <c r="M62" s="562">
        <f>Q62</f>
        <v>197.7</v>
      </c>
      <c r="N62" s="549">
        <v>196.6</v>
      </c>
      <c r="O62" s="562">
        <v>1.1</v>
      </c>
      <c r="P62" s="562">
        <v>0</v>
      </c>
      <c r="Q62" s="564">
        <f>O62+N62</f>
        <v>197.7</v>
      </c>
      <c r="R62" s="187">
        <v>2</v>
      </c>
      <c r="S62" s="216"/>
    </row>
    <row r="63" spans="1:19" ht="36">
      <c r="A63" s="530"/>
      <c r="B63" s="530"/>
      <c r="C63" s="21" t="s">
        <v>537</v>
      </c>
      <c r="D63" s="579"/>
      <c r="E63" s="579"/>
      <c r="F63" s="587"/>
      <c r="G63" s="192">
        <v>10</v>
      </c>
      <c r="H63" s="589"/>
      <c r="I63" s="591"/>
      <c r="J63" s="591"/>
      <c r="K63" s="591"/>
      <c r="L63" s="591"/>
      <c r="M63" s="562"/>
      <c r="N63" s="564"/>
      <c r="O63" s="562"/>
      <c r="P63" s="562"/>
      <c r="Q63" s="564"/>
      <c r="R63" s="187">
        <v>4</v>
      </c>
      <c r="S63" s="216"/>
    </row>
    <row r="64" spans="1:19" ht="48">
      <c r="A64" s="530"/>
      <c r="B64" s="530"/>
      <c r="C64" s="21" t="s">
        <v>538</v>
      </c>
      <c r="D64" s="579"/>
      <c r="E64" s="579"/>
      <c r="F64" s="587"/>
      <c r="G64" s="192">
        <v>10</v>
      </c>
      <c r="H64" s="589"/>
      <c r="I64" s="591"/>
      <c r="J64" s="591"/>
      <c r="K64" s="591"/>
      <c r="L64" s="591"/>
      <c r="M64" s="562"/>
      <c r="N64" s="564"/>
      <c r="O64" s="562"/>
      <c r="P64" s="562"/>
      <c r="Q64" s="564"/>
      <c r="R64" s="187">
        <v>0</v>
      </c>
      <c r="S64" s="216"/>
    </row>
    <row r="65" spans="1:19" ht="54" customHeight="1">
      <c r="A65" s="530"/>
      <c r="B65" s="530"/>
      <c r="C65" s="21" t="s">
        <v>539</v>
      </c>
      <c r="D65" s="593"/>
      <c r="E65" s="579"/>
      <c r="F65" s="587"/>
      <c r="G65" s="228">
        <v>10</v>
      </c>
      <c r="H65" s="589"/>
      <c r="I65" s="591"/>
      <c r="J65" s="591"/>
      <c r="K65" s="591"/>
      <c r="L65" s="591"/>
      <c r="M65" s="562"/>
      <c r="N65" s="564"/>
      <c r="O65" s="562"/>
      <c r="P65" s="562"/>
      <c r="Q65" s="564"/>
      <c r="R65" s="187">
        <v>32</v>
      </c>
      <c r="S65" s="216"/>
    </row>
    <row r="66" spans="1:19" ht="51" customHeight="1">
      <c r="A66" s="530"/>
      <c r="B66" s="530"/>
      <c r="C66" s="21" t="s">
        <v>540</v>
      </c>
      <c r="D66" s="584" t="s">
        <v>314</v>
      </c>
      <c r="E66" s="579"/>
      <c r="F66" s="587"/>
      <c r="G66" s="228">
        <f>147-G65-G64-G63-G62</f>
        <v>107</v>
      </c>
      <c r="H66" s="590"/>
      <c r="I66" s="560"/>
      <c r="J66" s="560"/>
      <c r="K66" s="560"/>
      <c r="L66" s="560"/>
      <c r="M66" s="563"/>
      <c r="N66" s="550"/>
      <c r="O66" s="563"/>
      <c r="P66" s="563"/>
      <c r="Q66" s="550"/>
      <c r="R66" s="187">
        <v>5</v>
      </c>
      <c r="S66" s="216"/>
    </row>
    <row r="67" spans="1:20" ht="54" customHeight="1">
      <c r="A67" s="530"/>
      <c r="B67" s="530"/>
      <c r="C67" s="21" t="s">
        <v>518</v>
      </c>
      <c r="D67" s="585"/>
      <c r="E67" s="579"/>
      <c r="F67" s="587"/>
      <c r="G67" s="131">
        <v>50</v>
      </c>
      <c r="H67" s="26">
        <f>L67</f>
        <v>864</v>
      </c>
      <c r="I67" s="89">
        <v>0</v>
      </c>
      <c r="J67" s="89">
        <v>0</v>
      </c>
      <c r="K67" s="89">
        <v>864</v>
      </c>
      <c r="L67" s="89">
        <f>I67+J67+K67</f>
        <v>864</v>
      </c>
      <c r="M67" s="169">
        <f aca="true" t="shared" si="19" ref="M67:M83">Q67</f>
        <v>72</v>
      </c>
      <c r="N67" s="169">
        <v>0</v>
      </c>
      <c r="O67" s="169">
        <v>0</v>
      </c>
      <c r="P67" s="169">
        <v>72</v>
      </c>
      <c r="Q67" s="175">
        <f aca="true" t="shared" si="20" ref="Q67:Q72">N67+O67+P67</f>
        <v>72</v>
      </c>
      <c r="R67" s="187">
        <v>0</v>
      </c>
      <c r="S67" s="216">
        <v>0</v>
      </c>
      <c r="T67" s="206">
        <f>Q67</f>
        <v>72</v>
      </c>
    </row>
    <row r="68" spans="1:20" ht="54" customHeight="1">
      <c r="A68" s="530"/>
      <c r="B68" s="530"/>
      <c r="C68" s="21" t="s">
        <v>517</v>
      </c>
      <c r="D68" s="586"/>
      <c r="E68" s="579"/>
      <c r="F68" s="587"/>
      <c r="G68" s="131">
        <v>50</v>
      </c>
      <c r="H68" s="26">
        <v>864</v>
      </c>
      <c r="I68" s="42">
        <v>0</v>
      </c>
      <c r="J68" s="42">
        <v>0</v>
      </c>
      <c r="K68" s="89">
        <v>864</v>
      </c>
      <c r="L68" s="89">
        <f>I68+J68+K68</f>
        <v>864</v>
      </c>
      <c r="M68" s="169">
        <f t="shared" si="19"/>
        <v>108</v>
      </c>
      <c r="N68" s="147">
        <v>0</v>
      </c>
      <c r="O68" s="147">
        <v>0</v>
      </c>
      <c r="P68" s="169">
        <v>108</v>
      </c>
      <c r="Q68" s="175">
        <f t="shared" si="20"/>
        <v>108</v>
      </c>
      <c r="R68" s="187">
        <v>0</v>
      </c>
      <c r="S68" s="216">
        <v>0</v>
      </c>
      <c r="T68" s="7">
        <f>Q68</f>
        <v>108</v>
      </c>
    </row>
    <row r="69" spans="1:20" ht="54" customHeight="1">
      <c r="A69" s="530"/>
      <c r="B69" s="530"/>
      <c r="C69" s="21" t="s">
        <v>573</v>
      </c>
      <c r="D69" s="141" t="s">
        <v>574</v>
      </c>
      <c r="E69" s="579"/>
      <c r="F69" s="587"/>
      <c r="G69" s="131">
        <v>3</v>
      </c>
      <c r="H69" s="26">
        <v>51.9</v>
      </c>
      <c r="I69" s="42">
        <v>0</v>
      </c>
      <c r="J69" s="42">
        <v>0</v>
      </c>
      <c r="K69" s="89">
        <v>51.9</v>
      </c>
      <c r="L69" s="89">
        <f>I69+J69+K69</f>
        <v>51.9</v>
      </c>
      <c r="M69" s="169">
        <f t="shared" si="19"/>
        <v>4.4</v>
      </c>
      <c r="N69" s="147">
        <v>0</v>
      </c>
      <c r="O69" s="147">
        <v>0</v>
      </c>
      <c r="P69" s="169">
        <v>4.4</v>
      </c>
      <c r="Q69" s="175">
        <f t="shared" si="20"/>
        <v>4.4</v>
      </c>
      <c r="R69" s="187">
        <v>0</v>
      </c>
      <c r="S69" s="216">
        <v>0</v>
      </c>
      <c r="T69" s="206">
        <f>Q69</f>
        <v>4.4</v>
      </c>
    </row>
    <row r="70" spans="1:20" ht="54" customHeight="1">
      <c r="A70" s="530"/>
      <c r="B70" s="530"/>
      <c r="C70" s="21" t="s">
        <v>536</v>
      </c>
      <c r="D70" s="141"/>
      <c r="E70" s="593"/>
      <c r="F70" s="581"/>
      <c r="G70" s="131">
        <v>5</v>
      </c>
      <c r="H70" s="26">
        <f>L70</f>
        <v>86.4</v>
      </c>
      <c r="I70" s="42">
        <v>0</v>
      </c>
      <c r="J70" s="42">
        <v>0</v>
      </c>
      <c r="K70" s="89">
        <v>86.4</v>
      </c>
      <c r="L70" s="89">
        <f>I70+J70+K70</f>
        <v>86.4</v>
      </c>
      <c r="M70" s="169">
        <f t="shared" si="19"/>
        <v>-80.2</v>
      </c>
      <c r="N70" s="147">
        <v>0</v>
      </c>
      <c r="O70" s="147">
        <v>0</v>
      </c>
      <c r="P70" s="169">
        <v>-80.2</v>
      </c>
      <c r="Q70" s="175">
        <f t="shared" si="20"/>
        <v>-80.2</v>
      </c>
      <c r="R70" s="187">
        <v>0</v>
      </c>
      <c r="S70" s="238">
        <v>0</v>
      </c>
      <c r="T70" s="206">
        <f>Q70</f>
        <v>-80.2</v>
      </c>
    </row>
    <row r="71" spans="1:19" ht="37.5" customHeight="1">
      <c r="A71" s="530"/>
      <c r="B71" s="530"/>
      <c r="C71" s="19" t="s">
        <v>44</v>
      </c>
      <c r="D71" s="60" t="s">
        <v>211</v>
      </c>
      <c r="E71" s="60" t="s">
        <v>353</v>
      </c>
      <c r="F71" s="244">
        <v>10.543</v>
      </c>
      <c r="G71" s="173">
        <v>6</v>
      </c>
      <c r="H71" s="212">
        <f aca="true" t="shared" si="21" ref="H71:H83">L71</f>
        <v>65.1</v>
      </c>
      <c r="I71" s="42">
        <v>63.3</v>
      </c>
      <c r="J71" s="42">
        <v>1.8</v>
      </c>
      <c r="K71" s="42">
        <v>0</v>
      </c>
      <c r="L71" s="42">
        <f>J71+I71+K71</f>
        <v>65.1</v>
      </c>
      <c r="M71" s="147">
        <f t="shared" si="19"/>
        <v>0</v>
      </c>
      <c r="N71" s="143">
        <v>0</v>
      </c>
      <c r="O71" s="147">
        <v>0</v>
      </c>
      <c r="P71" s="147">
        <v>0</v>
      </c>
      <c r="Q71" s="143">
        <f t="shared" si="20"/>
        <v>0</v>
      </c>
      <c r="R71" s="186">
        <v>0</v>
      </c>
      <c r="S71" s="216"/>
    </row>
    <row r="72" spans="1:19" ht="48">
      <c r="A72" s="530"/>
      <c r="B72" s="530"/>
      <c r="C72" s="19" t="s">
        <v>45</v>
      </c>
      <c r="D72" s="60" t="s">
        <v>306</v>
      </c>
      <c r="E72" s="60" t="s">
        <v>451</v>
      </c>
      <c r="F72" s="244">
        <v>200</v>
      </c>
      <c r="G72" s="131">
        <v>1</v>
      </c>
      <c r="H72" s="24">
        <f t="shared" si="21"/>
        <v>204</v>
      </c>
      <c r="I72" s="42">
        <v>0</v>
      </c>
      <c r="J72" s="42">
        <v>0</v>
      </c>
      <c r="K72" s="42">
        <v>204</v>
      </c>
      <c r="L72" s="42">
        <f aca="true" t="shared" si="22" ref="L72:L77">J72+I72+K72</f>
        <v>204</v>
      </c>
      <c r="M72" s="147">
        <f t="shared" si="19"/>
        <v>0</v>
      </c>
      <c r="N72" s="147">
        <v>0</v>
      </c>
      <c r="O72" s="147">
        <v>0</v>
      </c>
      <c r="P72" s="147">
        <v>0</v>
      </c>
      <c r="Q72" s="143">
        <f t="shared" si="20"/>
        <v>0</v>
      </c>
      <c r="R72" s="186">
        <v>0</v>
      </c>
      <c r="S72" s="216"/>
    </row>
    <row r="73" spans="1:19" ht="36">
      <c r="A73" s="530"/>
      <c r="B73" s="530"/>
      <c r="C73" s="19" t="s">
        <v>309</v>
      </c>
      <c r="D73" s="60" t="s">
        <v>264</v>
      </c>
      <c r="E73" s="60" t="s">
        <v>385</v>
      </c>
      <c r="F73" s="244" t="s">
        <v>492</v>
      </c>
      <c r="G73" s="80" t="s">
        <v>596</v>
      </c>
      <c r="H73" s="212">
        <f t="shared" si="21"/>
        <v>8776.7</v>
      </c>
      <c r="I73" s="42">
        <v>8630</v>
      </c>
      <c r="J73" s="42">
        <v>146.7</v>
      </c>
      <c r="K73" s="42">
        <v>0</v>
      </c>
      <c r="L73" s="42">
        <f t="shared" si="22"/>
        <v>8776.7</v>
      </c>
      <c r="M73" s="147">
        <f t="shared" si="19"/>
        <v>0</v>
      </c>
      <c r="N73" s="143">
        <v>0</v>
      </c>
      <c r="O73" s="147">
        <v>0</v>
      </c>
      <c r="P73" s="147">
        <v>0</v>
      </c>
      <c r="Q73" s="143">
        <f>O73+N73</f>
        <v>0</v>
      </c>
      <c r="R73" s="186">
        <v>0</v>
      </c>
      <c r="S73" s="216"/>
    </row>
    <row r="74" spans="1:19" ht="55.5" customHeight="1">
      <c r="A74" s="530"/>
      <c r="B74" s="530"/>
      <c r="C74" s="19" t="s">
        <v>46</v>
      </c>
      <c r="D74" s="60" t="s">
        <v>327</v>
      </c>
      <c r="E74" s="60" t="s">
        <v>384</v>
      </c>
      <c r="F74" s="244" t="s">
        <v>493</v>
      </c>
      <c r="G74" s="189" t="s">
        <v>597</v>
      </c>
      <c r="H74" s="212">
        <f t="shared" si="21"/>
        <v>3057</v>
      </c>
      <c r="I74" s="42">
        <v>3000</v>
      </c>
      <c r="J74" s="42">
        <v>57</v>
      </c>
      <c r="K74" s="42">
        <v>0</v>
      </c>
      <c r="L74" s="42">
        <f t="shared" si="22"/>
        <v>3057</v>
      </c>
      <c r="M74" s="147">
        <f t="shared" si="19"/>
        <v>0</v>
      </c>
      <c r="N74" s="143">
        <v>0</v>
      </c>
      <c r="O74" s="147">
        <v>0</v>
      </c>
      <c r="P74" s="147">
        <v>0</v>
      </c>
      <c r="Q74" s="143">
        <f>O74+N74</f>
        <v>0</v>
      </c>
      <c r="R74" s="140" t="s">
        <v>628</v>
      </c>
      <c r="S74" s="216"/>
    </row>
    <row r="75" spans="1:19" ht="78.75" customHeight="1">
      <c r="A75" s="530"/>
      <c r="B75" s="530"/>
      <c r="C75" s="19" t="s">
        <v>47</v>
      </c>
      <c r="D75" s="55" t="s">
        <v>231</v>
      </c>
      <c r="E75" s="55" t="s">
        <v>388</v>
      </c>
      <c r="F75" s="247" t="s">
        <v>714</v>
      </c>
      <c r="G75" s="173">
        <v>2150</v>
      </c>
      <c r="H75" s="212">
        <f t="shared" si="21"/>
        <v>32645.7</v>
      </c>
      <c r="I75" s="42">
        <v>32100</v>
      </c>
      <c r="J75" s="42">
        <v>545.7</v>
      </c>
      <c r="K75" s="42">
        <v>0</v>
      </c>
      <c r="L75" s="42">
        <f>J75+I75+K75</f>
        <v>32645.7</v>
      </c>
      <c r="M75" s="147">
        <f t="shared" si="19"/>
        <v>2642.4</v>
      </c>
      <c r="N75" s="143">
        <v>2600.3</v>
      </c>
      <c r="O75" s="147">
        <v>42.1</v>
      </c>
      <c r="P75" s="147">
        <v>0</v>
      </c>
      <c r="Q75" s="143">
        <f>O75+N75</f>
        <v>2642.4</v>
      </c>
      <c r="R75" s="187">
        <v>2070</v>
      </c>
      <c r="S75" s="216"/>
    </row>
    <row r="76" spans="1:19" ht="73.5" customHeight="1">
      <c r="A76" s="530"/>
      <c r="B76" s="530"/>
      <c r="C76" s="19" t="s">
        <v>48</v>
      </c>
      <c r="D76" s="55" t="s">
        <v>253</v>
      </c>
      <c r="E76" s="55" t="s">
        <v>397</v>
      </c>
      <c r="F76" s="244" t="s">
        <v>721</v>
      </c>
      <c r="G76" s="131">
        <v>97</v>
      </c>
      <c r="H76" s="212">
        <f t="shared" si="21"/>
        <v>8168.3</v>
      </c>
      <c r="I76" s="42">
        <v>8047.6</v>
      </c>
      <c r="J76" s="42">
        <v>120.7</v>
      </c>
      <c r="K76" s="42">
        <v>0</v>
      </c>
      <c r="L76" s="42">
        <f t="shared" si="22"/>
        <v>8168.3</v>
      </c>
      <c r="M76" s="147">
        <f t="shared" si="19"/>
        <v>685.6</v>
      </c>
      <c r="N76" s="143">
        <v>675.6</v>
      </c>
      <c r="O76" s="147">
        <v>10</v>
      </c>
      <c r="P76" s="147">
        <v>0</v>
      </c>
      <c r="Q76" s="143">
        <f>O76+N76</f>
        <v>685.6</v>
      </c>
      <c r="R76" s="187">
        <v>98</v>
      </c>
      <c r="S76" s="216"/>
    </row>
    <row r="77" spans="1:19" ht="78" customHeight="1">
      <c r="A77" s="530"/>
      <c r="B77" s="530"/>
      <c r="C77" s="19" t="s">
        <v>49</v>
      </c>
      <c r="D77" s="60" t="s">
        <v>278</v>
      </c>
      <c r="E77" s="60" t="s">
        <v>379</v>
      </c>
      <c r="F77" s="244">
        <v>1</v>
      </c>
      <c r="G77" s="131">
        <v>750</v>
      </c>
      <c r="H77" s="212">
        <f t="shared" si="21"/>
        <v>9232.2</v>
      </c>
      <c r="I77" s="42">
        <v>9000</v>
      </c>
      <c r="J77" s="42">
        <v>232.2</v>
      </c>
      <c r="K77" s="42">
        <v>0</v>
      </c>
      <c r="L77" s="42">
        <f t="shared" si="22"/>
        <v>9232.2</v>
      </c>
      <c r="M77" s="147">
        <f t="shared" si="19"/>
        <v>684.7</v>
      </c>
      <c r="N77" s="143">
        <v>666.7</v>
      </c>
      <c r="O77" s="147">
        <v>18</v>
      </c>
      <c r="P77" s="147">
        <v>0</v>
      </c>
      <c r="Q77" s="143">
        <f>O77+N77</f>
        <v>684.7</v>
      </c>
      <c r="R77" s="187">
        <v>651</v>
      </c>
      <c r="S77" s="216"/>
    </row>
    <row r="78" spans="1:19" ht="30.75" customHeight="1">
      <c r="A78" s="530"/>
      <c r="B78" s="530"/>
      <c r="C78" s="594" t="s">
        <v>382</v>
      </c>
      <c r="D78" s="60" t="s">
        <v>463</v>
      </c>
      <c r="E78" s="592" t="s">
        <v>383</v>
      </c>
      <c r="F78" s="580">
        <v>8.7</v>
      </c>
      <c r="G78" s="582">
        <v>250</v>
      </c>
      <c r="H78" s="212">
        <f>L78</f>
        <v>677</v>
      </c>
      <c r="I78" s="88">
        <f>976.9-302.7</f>
        <v>674.2</v>
      </c>
      <c r="J78" s="88">
        <v>2.8</v>
      </c>
      <c r="K78" s="88">
        <v>0</v>
      </c>
      <c r="L78" s="42">
        <f aca="true" t="shared" si="23" ref="L78:L83">I78+J78+K78</f>
        <v>677</v>
      </c>
      <c r="M78" s="561">
        <f t="shared" si="19"/>
        <v>0</v>
      </c>
      <c r="N78" s="561">
        <v>0</v>
      </c>
      <c r="O78" s="561">
        <v>0</v>
      </c>
      <c r="P78" s="561">
        <v>0</v>
      </c>
      <c r="Q78" s="549">
        <f>N78+O78+P78</f>
        <v>0</v>
      </c>
      <c r="R78" s="570">
        <v>0</v>
      </c>
      <c r="S78" s="216"/>
    </row>
    <row r="79" spans="1:19" ht="30.75" customHeight="1">
      <c r="A79" s="530"/>
      <c r="B79" s="530"/>
      <c r="C79" s="595"/>
      <c r="D79" s="60" t="s">
        <v>484</v>
      </c>
      <c r="E79" s="593"/>
      <c r="F79" s="581"/>
      <c r="G79" s="583"/>
      <c r="H79" s="212">
        <f>L79</f>
        <v>302.7</v>
      </c>
      <c r="I79" s="51">
        <v>302.7</v>
      </c>
      <c r="J79" s="51"/>
      <c r="K79" s="51">
        <v>0</v>
      </c>
      <c r="L79" s="42">
        <f t="shared" si="23"/>
        <v>302.7</v>
      </c>
      <c r="M79" s="563"/>
      <c r="N79" s="563"/>
      <c r="O79" s="563"/>
      <c r="P79" s="563"/>
      <c r="Q79" s="550"/>
      <c r="R79" s="571"/>
      <c r="S79" s="216"/>
    </row>
    <row r="80" spans="1:19" ht="60" customHeight="1">
      <c r="A80" s="530"/>
      <c r="B80" s="530"/>
      <c r="C80" s="19" t="s">
        <v>325</v>
      </c>
      <c r="D80" s="60" t="s">
        <v>326</v>
      </c>
      <c r="E80" s="60" t="s">
        <v>392</v>
      </c>
      <c r="F80" s="244" t="s">
        <v>678</v>
      </c>
      <c r="G80" s="131">
        <v>13428</v>
      </c>
      <c r="H80" s="24">
        <f>L80</f>
        <v>6610</v>
      </c>
      <c r="I80" s="42">
        <v>0</v>
      </c>
      <c r="J80" s="42">
        <v>0</v>
      </c>
      <c r="K80" s="42">
        <v>6610</v>
      </c>
      <c r="L80" s="42">
        <f t="shared" si="23"/>
        <v>6610</v>
      </c>
      <c r="M80" s="168">
        <f t="shared" si="19"/>
        <v>614.5</v>
      </c>
      <c r="N80" s="147">
        <v>0</v>
      </c>
      <c r="O80" s="147">
        <v>0</v>
      </c>
      <c r="P80" s="147">
        <v>614.5</v>
      </c>
      <c r="Q80" s="143">
        <f>N80+O80+P80</f>
        <v>614.5</v>
      </c>
      <c r="R80" s="237" t="s">
        <v>679</v>
      </c>
      <c r="S80" s="216"/>
    </row>
    <row r="81" spans="1:19" ht="96" customHeight="1">
      <c r="A81" s="530"/>
      <c r="B81" s="530"/>
      <c r="C81" s="19" t="s">
        <v>458</v>
      </c>
      <c r="D81" s="60" t="s">
        <v>460</v>
      </c>
      <c r="E81" s="60" t="s">
        <v>459</v>
      </c>
      <c r="F81" s="244">
        <v>30</v>
      </c>
      <c r="G81" s="131">
        <v>15</v>
      </c>
      <c r="H81" s="24">
        <f>L81</f>
        <v>450</v>
      </c>
      <c r="I81" s="42">
        <v>0</v>
      </c>
      <c r="J81" s="42">
        <v>0</v>
      </c>
      <c r="K81" s="42">
        <v>450</v>
      </c>
      <c r="L81" s="42">
        <f t="shared" si="23"/>
        <v>450</v>
      </c>
      <c r="M81" s="147">
        <f>N81+O81+P81</f>
        <v>0</v>
      </c>
      <c r="N81" s="147">
        <v>0</v>
      </c>
      <c r="O81" s="147">
        <v>0</v>
      </c>
      <c r="P81" s="147">
        <v>0</v>
      </c>
      <c r="Q81" s="143">
        <f>N81+O81+P81</f>
        <v>0</v>
      </c>
      <c r="R81" s="187">
        <v>0</v>
      </c>
      <c r="S81" s="216"/>
    </row>
    <row r="82" spans="1:19" ht="60" customHeight="1">
      <c r="A82" s="530"/>
      <c r="B82" s="530"/>
      <c r="C82" s="19" t="s">
        <v>420</v>
      </c>
      <c r="D82" s="60" t="s">
        <v>421</v>
      </c>
      <c r="E82" s="60" t="s">
        <v>422</v>
      </c>
      <c r="F82" s="244">
        <v>50</v>
      </c>
      <c r="G82" s="131">
        <v>11</v>
      </c>
      <c r="H82" s="212">
        <f t="shared" si="21"/>
        <v>507.7</v>
      </c>
      <c r="I82" s="42">
        <v>500</v>
      </c>
      <c r="J82" s="42">
        <v>7.7</v>
      </c>
      <c r="K82" s="42">
        <v>0</v>
      </c>
      <c r="L82" s="42">
        <f t="shared" si="23"/>
        <v>507.7</v>
      </c>
      <c r="M82" s="147">
        <f t="shared" si="19"/>
        <v>0</v>
      </c>
      <c r="N82" s="143">
        <v>0</v>
      </c>
      <c r="O82" s="147">
        <v>0</v>
      </c>
      <c r="P82" s="147">
        <v>0</v>
      </c>
      <c r="Q82" s="143">
        <f>O82+N82</f>
        <v>0</v>
      </c>
      <c r="R82" s="187">
        <v>0</v>
      </c>
      <c r="S82" s="216"/>
    </row>
    <row r="83" spans="1:20" ht="60" customHeight="1">
      <c r="A83" s="531"/>
      <c r="B83" s="531"/>
      <c r="C83" s="19" t="s">
        <v>545</v>
      </c>
      <c r="D83" s="60" t="s">
        <v>421</v>
      </c>
      <c r="E83" s="60" t="s">
        <v>546</v>
      </c>
      <c r="F83" s="244">
        <v>5</v>
      </c>
      <c r="G83" s="131">
        <v>7</v>
      </c>
      <c r="H83" s="212">
        <f t="shared" si="21"/>
        <v>430.5</v>
      </c>
      <c r="I83" s="42">
        <v>420</v>
      </c>
      <c r="J83" s="42">
        <v>10.5</v>
      </c>
      <c r="K83" s="42">
        <v>0</v>
      </c>
      <c r="L83" s="42">
        <f t="shared" si="23"/>
        <v>430.5</v>
      </c>
      <c r="M83" s="147">
        <f t="shared" si="19"/>
        <v>35.6</v>
      </c>
      <c r="N83" s="143">
        <v>35</v>
      </c>
      <c r="O83" s="147">
        <v>0.6</v>
      </c>
      <c r="P83" s="147">
        <v>0</v>
      </c>
      <c r="Q83" s="143">
        <f>O83+N83</f>
        <v>35.6</v>
      </c>
      <c r="R83" s="187">
        <v>7</v>
      </c>
      <c r="S83" s="216"/>
      <c r="T83" s="28"/>
    </row>
    <row r="84" spans="1:19" s="122" customFormat="1" ht="20.25" customHeight="1">
      <c r="A84" s="96"/>
      <c r="B84" s="95" t="s">
        <v>316</v>
      </c>
      <c r="C84" s="118"/>
      <c r="D84" s="104"/>
      <c r="E84" s="104"/>
      <c r="F84" s="97"/>
      <c r="G84" s="98"/>
      <c r="H84" s="104">
        <f>H54+H55+H56+H57+H58+H59+H60+H61+H71+H72+H73+H74+H75+H76+H77+H78+H79+H80+H81+H82+H83</f>
        <v>100583.4</v>
      </c>
      <c r="I84" s="233">
        <f aca="true" t="shared" si="24" ref="I84:Q84">I54+I55+I56+I57+I58+I59+I60+I61+I71+I72+I73+I74+I75+I76+I77+I78+I79+I80+I81+I82+I83</f>
        <v>85260.5</v>
      </c>
      <c r="J84" s="233">
        <f t="shared" si="24"/>
        <v>1696.2</v>
      </c>
      <c r="K84" s="233">
        <f t="shared" si="24"/>
        <v>13626.7</v>
      </c>
      <c r="L84" s="233">
        <f t="shared" si="24"/>
        <v>100583.4</v>
      </c>
      <c r="M84" s="233">
        <f t="shared" si="24"/>
        <v>6418.100000000001</v>
      </c>
      <c r="N84" s="233">
        <f t="shared" si="24"/>
        <v>5602.900000000001</v>
      </c>
      <c r="O84" s="233">
        <f t="shared" si="24"/>
        <v>96.5</v>
      </c>
      <c r="P84" s="233">
        <f t="shared" si="24"/>
        <v>718.7</v>
      </c>
      <c r="Q84" s="233">
        <f t="shared" si="24"/>
        <v>6418.100000000001</v>
      </c>
      <c r="R84" s="104"/>
      <c r="S84" s="150"/>
    </row>
    <row r="85" spans="1:19" ht="54" customHeight="1">
      <c r="A85" s="534" t="s">
        <v>15</v>
      </c>
      <c r="B85" s="534" t="s">
        <v>50</v>
      </c>
      <c r="C85" s="19" t="s">
        <v>51</v>
      </c>
      <c r="D85" s="60" t="s">
        <v>283</v>
      </c>
      <c r="E85" s="60" t="s">
        <v>402</v>
      </c>
      <c r="F85" s="244">
        <v>30</v>
      </c>
      <c r="G85" s="131">
        <v>20</v>
      </c>
      <c r="H85" s="212">
        <f aca="true" t="shared" si="25" ref="H85:H103">L85</f>
        <v>610.2</v>
      </c>
      <c r="I85" s="44">
        <v>600</v>
      </c>
      <c r="J85" s="44">
        <v>10.2</v>
      </c>
      <c r="K85" s="44">
        <v>0</v>
      </c>
      <c r="L85" s="44">
        <f>J85+I85+K85</f>
        <v>610.2</v>
      </c>
      <c r="M85" s="147">
        <f aca="true" t="shared" si="26" ref="M85:M100">Q85</f>
        <v>0.6</v>
      </c>
      <c r="N85" s="143">
        <v>0</v>
      </c>
      <c r="O85" s="147">
        <v>0.6</v>
      </c>
      <c r="P85" s="147">
        <v>0</v>
      </c>
      <c r="Q85" s="143">
        <f>O85+N85</f>
        <v>0.6</v>
      </c>
      <c r="R85" s="187">
        <v>0</v>
      </c>
      <c r="S85" s="216"/>
    </row>
    <row r="86" spans="1:19" ht="48" customHeight="1">
      <c r="A86" s="530"/>
      <c r="B86" s="530"/>
      <c r="C86" s="19" t="s">
        <v>528</v>
      </c>
      <c r="D86" s="60" t="s">
        <v>240</v>
      </c>
      <c r="E86" s="60" t="s">
        <v>403</v>
      </c>
      <c r="F86" s="244">
        <v>10</v>
      </c>
      <c r="G86" s="131">
        <v>298</v>
      </c>
      <c r="H86" s="212">
        <f t="shared" si="25"/>
        <v>36367.9</v>
      </c>
      <c r="I86" s="42">
        <v>35760</v>
      </c>
      <c r="J86" s="42">
        <v>607.9</v>
      </c>
      <c r="K86" s="42">
        <v>0</v>
      </c>
      <c r="L86" s="44">
        <f aca="true" t="shared" si="27" ref="L86:L103">J86+I86+K86</f>
        <v>36367.9</v>
      </c>
      <c r="M86" s="147">
        <f t="shared" si="26"/>
        <v>3375.7</v>
      </c>
      <c r="N86" s="143">
        <v>3330</v>
      </c>
      <c r="O86" s="147">
        <v>45.7</v>
      </c>
      <c r="P86" s="147">
        <v>0</v>
      </c>
      <c r="Q86" s="143">
        <f>O86+N86</f>
        <v>3375.7</v>
      </c>
      <c r="R86" s="187" t="s">
        <v>629</v>
      </c>
      <c r="S86" s="216"/>
    </row>
    <row r="87" spans="1:19" ht="69.75" customHeight="1">
      <c r="A87" s="530"/>
      <c r="B87" s="530"/>
      <c r="C87" s="19" t="s">
        <v>529</v>
      </c>
      <c r="D87" s="60" t="s">
        <v>284</v>
      </c>
      <c r="E87" s="60" t="s">
        <v>405</v>
      </c>
      <c r="F87" s="244">
        <v>50</v>
      </c>
      <c r="G87" s="131">
        <v>50</v>
      </c>
      <c r="H87" s="212">
        <f t="shared" si="25"/>
        <v>2532.5</v>
      </c>
      <c r="I87" s="42">
        <v>2500</v>
      </c>
      <c r="J87" s="42">
        <v>32.5</v>
      </c>
      <c r="K87" s="42">
        <v>0</v>
      </c>
      <c r="L87" s="44">
        <f t="shared" si="27"/>
        <v>2532.5</v>
      </c>
      <c r="M87" s="147">
        <f t="shared" si="26"/>
        <v>65.5</v>
      </c>
      <c r="N87" s="143">
        <v>63.3</v>
      </c>
      <c r="O87" s="147">
        <v>2.2</v>
      </c>
      <c r="P87" s="147">
        <v>0</v>
      </c>
      <c r="Q87" s="143">
        <f aca="true" t="shared" si="28" ref="Q87:Q103">O87+N87</f>
        <v>65.5</v>
      </c>
      <c r="R87" s="140" t="s">
        <v>635</v>
      </c>
      <c r="S87" s="216"/>
    </row>
    <row r="88" spans="1:19" ht="48">
      <c r="A88" s="530"/>
      <c r="B88" s="530"/>
      <c r="C88" s="19" t="s">
        <v>530</v>
      </c>
      <c r="D88" s="60" t="s">
        <v>238</v>
      </c>
      <c r="E88" s="60" t="s">
        <v>406</v>
      </c>
      <c r="F88" s="244">
        <v>1.3</v>
      </c>
      <c r="G88" s="131">
        <v>2900</v>
      </c>
      <c r="H88" s="212">
        <f t="shared" si="25"/>
        <v>45918.6</v>
      </c>
      <c r="I88" s="42">
        <v>45240</v>
      </c>
      <c r="J88" s="42">
        <v>678.6</v>
      </c>
      <c r="K88" s="42">
        <v>0</v>
      </c>
      <c r="L88" s="44">
        <f t="shared" si="27"/>
        <v>45918.6</v>
      </c>
      <c r="M88" s="147">
        <f t="shared" si="26"/>
        <v>4164.4</v>
      </c>
      <c r="N88" s="143">
        <v>4108</v>
      </c>
      <c r="O88" s="147">
        <v>56.4</v>
      </c>
      <c r="P88" s="147">
        <v>0</v>
      </c>
      <c r="Q88" s="143">
        <f t="shared" si="28"/>
        <v>4164.4</v>
      </c>
      <c r="R88" s="187" t="s">
        <v>636</v>
      </c>
      <c r="S88" s="216"/>
    </row>
    <row r="89" spans="1:19" ht="36">
      <c r="A89" s="530"/>
      <c r="B89" s="530"/>
      <c r="C89" s="19" t="s">
        <v>52</v>
      </c>
      <c r="D89" s="60" t="s">
        <v>239</v>
      </c>
      <c r="E89" s="60" t="s">
        <v>407</v>
      </c>
      <c r="F89" s="244">
        <v>9</v>
      </c>
      <c r="G89" s="131">
        <v>1500</v>
      </c>
      <c r="H89" s="212">
        <f t="shared" si="25"/>
        <v>13729.5</v>
      </c>
      <c r="I89" s="42">
        <v>13500</v>
      </c>
      <c r="J89" s="42">
        <v>229.5</v>
      </c>
      <c r="K89" s="42">
        <v>0</v>
      </c>
      <c r="L89" s="44">
        <f t="shared" si="27"/>
        <v>13729.5</v>
      </c>
      <c r="M89" s="147">
        <f t="shared" si="26"/>
        <v>13.2</v>
      </c>
      <c r="N89" s="143">
        <v>0</v>
      </c>
      <c r="O89" s="147">
        <v>13.2</v>
      </c>
      <c r="P89" s="147">
        <v>0</v>
      </c>
      <c r="Q89" s="143">
        <f t="shared" si="28"/>
        <v>13.2</v>
      </c>
      <c r="R89" s="140" t="s">
        <v>628</v>
      </c>
      <c r="S89" s="216"/>
    </row>
    <row r="90" spans="1:19" ht="36">
      <c r="A90" s="530"/>
      <c r="B90" s="530"/>
      <c r="C90" s="19" t="s">
        <v>53</v>
      </c>
      <c r="D90" s="60" t="s">
        <v>285</v>
      </c>
      <c r="E90" s="60" t="s">
        <v>408</v>
      </c>
      <c r="F90" s="244" t="s">
        <v>54</v>
      </c>
      <c r="G90" s="131">
        <v>3</v>
      </c>
      <c r="H90" s="212">
        <f t="shared" si="25"/>
        <v>91.5</v>
      </c>
      <c r="I90" s="42">
        <v>90</v>
      </c>
      <c r="J90" s="42">
        <v>1.5</v>
      </c>
      <c r="K90" s="42">
        <v>0</v>
      </c>
      <c r="L90" s="44">
        <f t="shared" si="27"/>
        <v>91.5</v>
      </c>
      <c r="M90" s="147">
        <f t="shared" si="26"/>
        <v>0</v>
      </c>
      <c r="N90" s="143">
        <v>0</v>
      </c>
      <c r="O90" s="147">
        <v>0</v>
      </c>
      <c r="P90" s="147">
        <v>0</v>
      </c>
      <c r="Q90" s="143">
        <f t="shared" si="28"/>
        <v>0</v>
      </c>
      <c r="R90" s="140" t="s">
        <v>628</v>
      </c>
      <c r="S90" s="216"/>
    </row>
    <row r="91" spans="1:19" ht="36">
      <c r="A91" s="530"/>
      <c r="B91" s="530"/>
      <c r="C91" s="19" t="s">
        <v>55</v>
      </c>
      <c r="D91" s="60" t="s">
        <v>286</v>
      </c>
      <c r="E91" s="60" t="s">
        <v>409</v>
      </c>
      <c r="F91" s="244" t="s">
        <v>683</v>
      </c>
      <c r="G91" s="131">
        <v>42</v>
      </c>
      <c r="H91" s="212">
        <f t="shared" si="25"/>
        <v>664.4000000000001</v>
      </c>
      <c r="I91" s="42">
        <v>655.2</v>
      </c>
      <c r="J91" s="42">
        <v>9.2</v>
      </c>
      <c r="K91" s="42">
        <v>0</v>
      </c>
      <c r="L91" s="44">
        <f t="shared" si="27"/>
        <v>664.4000000000001</v>
      </c>
      <c r="M91" s="147">
        <f t="shared" si="26"/>
        <v>52.2</v>
      </c>
      <c r="N91" s="143">
        <v>51.2</v>
      </c>
      <c r="O91" s="147">
        <v>1</v>
      </c>
      <c r="P91" s="147">
        <v>0</v>
      </c>
      <c r="Q91" s="143">
        <f t="shared" si="28"/>
        <v>52.2</v>
      </c>
      <c r="R91" s="140" t="s">
        <v>646</v>
      </c>
      <c r="S91" s="216"/>
    </row>
    <row r="92" spans="1:19" ht="48">
      <c r="A92" s="530"/>
      <c r="B92" s="530"/>
      <c r="C92" s="19" t="s">
        <v>56</v>
      </c>
      <c r="D92" s="60" t="s">
        <v>241</v>
      </c>
      <c r="E92" s="60" t="s">
        <v>614</v>
      </c>
      <c r="F92" s="244">
        <v>21.023</v>
      </c>
      <c r="G92" s="131">
        <v>540</v>
      </c>
      <c r="H92" s="212">
        <f t="shared" si="25"/>
        <v>138272.4</v>
      </c>
      <c r="I92" s="42">
        <v>136229</v>
      </c>
      <c r="J92" s="42">
        <v>2043.4</v>
      </c>
      <c r="K92" s="42">
        <v>0</v>
      </c>
      <c r="L92" s="44">
        <f t="shared" si="27"/>
        <v>138272.4</v>
      </c>
      <c r="M92" s="147">
        <f t="shared" si="26"/>
        <v>10631.5</v>
      </c>
      <c r="N92" s="143">
        <v>10497.8</v>
      </c>
      <c r="O92" s="147">
        <v>133.7</v>
      </c>
      <c r="P92" s="147">
        <v>0</v>
      </c>
      <c r="Q92" s="143">
        <f t="shared" si="28"/>
        <v>10631.5</v>
      </c>
      <c r="R92" s="187" t="s">
        <v>637</v>
      </c>
      <c r="S92" s="216"/>
    </row>
    <row r="93" spans="1:19" ht="79.5" customHeight="1">
      <c r="A93" s="530"/>
      <c r="B93" s="530"/>
      <c r="C93" s="167" t="s">
        <v>578</v>
      </c>
      <c r="D93" s="579"/>
      <c r="E93" s="63" t="s">
        <v>612</v>
      </c>
      <c r="F93" s="245" t="s">
        <v>494</v>
      </c>
      <c r="G93" s="174">
        <v>220</v>
      </c>
      <c r="H93" s="212">
        <f t="shared" si="25"/>
        <v>5073.8</v>
      </c>
      <c r="I93" s="35">
        <v>4950</v>
      </c>
      <c r="J93" s="35">
        <v>123.8</v>
      </c>
      <c r="K93" s="41">
        <v>0</v>
      </c>
      <c r="L93" s="44">
        <f t="shared" si="27"/>
        <v>5073.8</v>
      </c>
      <c r="M93" s="147">
        <f t="shared" si="26"/>
        <v>0</v>
      </c>
      <c r="N93" s="147">
        <v>0</v>
      </c>
      <c r="O93" s="147">
        <v>0</v>
      </c>
      <c r="P93" s="147">
        <v>0</v>
      </c>
      <c r="Q93" s="143">
        <f t="shared" si="28"/>
        <v>0</v>
      </c>
      <c r="R93" s="140" t="s">
        <v>628</v>
      </c>
      <c r="S93" s="216"/>
    </row>
    <row r="94" spans="1:19" ht="66" customHeight="1">
      <c r="A94" s="530"/>
      <c r="B94" s="530"/>
      <c r="C94" s="19" t="s">
        <v>577</v>
      </c>
      <c r="D94" s="579"/>
      <c r="E94" s="63" t="s">
        <v>594</v>
      </c>
      <c r="F94" s="244" t="s">
        <v>495</v>
      </c>
      <c r="G94" s="131">
        <v>110</v>
      </c>
      <c r="H94" s="212">
        <f t="shared" si="25"/>
        <v>5073.8</v>
      </c>
      <c r="I94" s="35">
        <v>4950</v>
      </c>
      <c r="J94" s="35">
        <v>123.8</v>
      </c>
      <c r="K94" s="41">
        <v>0</v>
      </c>
      <c r="L94" s="44">
        <f t="shared" si="27"/>
        <v>5073.8</v>
      </c>
      <c r="M94" s="147">
        <f t="shared" si="26"/>
        <v>0</v>
      </c>
      <c r="N94" s="143">
        <v>0</v>
      </c>
      <c r="O94" s="147">
        <v>0</v>
      </c>
      <c r="P94" s="147">
        <v>0</v>
      </c>
      <c r="Q94" s="143">
        <f t="shared" si="28"/>
        <v>0</v>
      </c>
      <c r="R94" s="140" t="s">
        <v>628</v>
      </c>
      <c r="S94" s="216"/>
    </row>
    <row r="95" spans="1:19" ht="167.25" customHeight="1">
      <c r="A95" s="530"/>
      <c r="B95" s="530"/>
      <c r="C95" s="19" t="s">
        <v>579</v>
      </c>
      <c r="D95" s="579"/>
      <c r="E95" s="64" t="s">
        <v>604</v>
      </c>
      <c r="F95" s="244">
        <v>62.704</v>
      </c>
      <c r="G95" s="131">
        <v>600</v>
      </c>
      <c r="H95" s="212">
        <f t="shared" si="25"/>
        <v>37622.9</v>
      </c>
      <c r="I95" s="35">
        <v>0</v>
      </c>
      <c r="J95" s="35">
        <v>37622.9</v>
      </c>
      <c r="K95" s="35">
        <v>0</v>
      </c>
      <c r="L95" s="44">
        <f t="shared" si="27"/>
        <v>37622.9</v>
      </c>
      <c r="M95" s="147">
        <f t="shared" si="26"/>
        <v>0</v>
      </c>
      <c r="N95" s="143">
        <v>0</v>
      </c>
      <c r="O95" s="147">
        <v>0</v>
      </c>
      <c r="P95" s="147">
        <v>0</v>
      </c>
      <c r="Q95" s="143">
        <f t="shared" si="28"/>
        <v>0</v>
      </c>
      <c r="R95" s="161" t="s">
        <v>628</v>
      </c>
      <c r="S95" s="216"/>
    </row>
    <row r="96" spans="1:19" ht="139.5" customHeight="1">
      <c r="A96" s="530"/>
      <c r="B96" s="530"/>
      <c r="C96" s="19" t="s">
        <v>432</v>
      </c>
      <c r="D96" s="65"/>
      <c r="E96" s="66" t="s">
        <v>605</v>
      </c>
      <c r="F96" s="244" t="s">
        <v>700</v>
      </c>
      <c r="G96" s="80" t="s">
        <v>598</v>
      </c>
      <c r="H96" s="212">
        <f t="shared" si="25"/>
        <v>4930.4</v>
      </c>
      <c r="I96" s="35">
        <v>0</v>
      </c>
      <c r="J96" s="35">
        <v>4930.4</v>
      </c>
      <c r="K96" s="35">
        <v>0</v>
      </c>
      <c r="L96" s="44">
        <f t="shared" si="27"/>
        <v>4930.4</v>
      </c>
      <c r="M96" s="147">
        <f t="shared" si="26"/>
        <v>0</v>
      </c>
      <c r="N96" s="143">
        <v>0</v>
      </c>
      <c r="O96" s="147">
        <v>0</v>
      </c>
      <c r="P96" s="147">
        <v>0</v>
      </c>
      <c r="Q96" s="143">
        <f t="shared" si="28"/>
        <v>0</v>
      </c>
      <c r="R96" s="84" t="s">
        <v>628</v>
      </c>
      <c r="S96" s="216"/>
    </row>
    <row r="97" spans="1:19" ht="126" customHeight="1">
      <c r="A97" s="530"/>
      <c r="B97" s="530"/>
      <c r="C97" s="85" t="s">
        <v>57</v>
      </c>
      <c r="D97" s="67" t="s">
        <v>180</v>
      </c>
      <c r="E97" s="67" t="s">
        <v>606</v>
      </c>
      <c r="F97" s="246" t="s">
        <v>701</v>
      </c>
      <c r="G97" s="131">
        <v>220</v>
      </c>
      <c r="H97" s="212">
        <f t="shared" si="25"/>
        <v>31909.2</v>
      </c>
      <c r="I97" s="45">
        <v>0</v>
      </c>
      <c r="J97" s="45">
        <v>31909.2</v>
      </c>
      <c r="K97" s="45">
        <v>0</v>
      </c>
      <c r="L97" s="44">
        <f t="shared" si="27"/>
        <v>31909.2</v>
      </c>
      <c r="M97" s="147">
        <f t="shared" si="26"/>
        <v>0</v>
      </c>
      <c r="N97" s="143">
        <v>0</v>
      </c>
      <c r="O97" s="147">
        <v>0</v>
      </c>
      <c r="P97" s="147">
        <v>0</v>
      </c>
      <c r="Q97" s="143">
        <f>O97+N97</f>
        <v>0</v>
      </c>
      <c r="R97" s="79">
        <v>0</v>
      </c>
      <c r="S97" s="216"/>
    </row>
    <row r="98" spans="1:19" ht="91.5" customHeight="1">
      <c r="A98" s="530"/>
      <c r="B98" s="530"/>
      <c r="C98" s="167" t="s">
        <v>337</v>
      </c>
      <c r="D98" s="67" t="s">
        <v>336</v>
      </c>
      <c r="E98" s="67" t="s">
        <v>607</v>
      </c>
      <c r="F98" s="246" t="s">
        <v>702</v>
      </c>
      <c r="G98" s="80" t="s">
        <v>599</v>
      </c>
      <c r="H98" s="212">
        <f t="shared" si="25"/>
        <v>2620</v>
      </c>
      <c r="I98" s="45">
        <v>0</v>
      </c>
      <c r="J98" s="45">
        <v>2620</v>
      </c>
      <c r="K98" s="45">
        <v>0</v>
      </c>
      <c r="L98" s="44">
        <f t="shared" si="27"/>
        <v>2620</v>
      </c>
      <c r="M98" s="147">
        <f t="shared" si="26"/>
        <v>0</v>
      </c>
      <c r="N98" s="143">
        <v>0</v>
      </c>
      <c r="O98" s="147">
        <v>0</v>
      </c>
      <c r="P98" s="147">
        <v>0</v>
      </c>
      <c r="Q98" s="143">
        <f t="shared" si="28"/>
        <v>0</v>
      </c>
      <c r="R98" s="79">
        <v>0</v>
      </c>
      <c r="S98" s="216"/>
    </row>
    <row r="99" spans="1:19" ht="91.5" customHeight="1">
      <c r="A99" s="530"/>
      <c r="B99" s="530"/>
      <c r="C99" s="167" t="s">
        <v>580</v>
      </c>
      <c r="D99" s="67" t="s">
        <v>421</v>
      </c>
      <c r="E99" s="67" t="s">
        <v>608</v>
      </c>
      <c r="F99" s="246" t="s">
        <v>703</v>
      </c>
      <c r="G99" s="80" t="s">
        <v>583</v>
      </c>
      <c r="H99" s="212">
        <f t="shared" si="25"/>
        <v>627</v>
      </c>
      <c r="I99" s="45">
        <v>0</v>
      </c>
      <c r="J99" s="45">
        <v>627</v>
      </c>
      <c r="K99" s="45">
        <v>0</v>
      </c>
      <c r="L99" s="44">
        <f t="shared" si="27"/>
        <v>627</v>
      </c>
      <c r="M99" s="147">
        <f t="shared" si="26"/>
        <v>0</v>
      </c>
      <c r="N99" s="143">
        <v>0</v>
      </c>
      <c r="O99" s="147">
        <v>0</v>
      </c>
      <c r="P99" s="147">
        <v>0</v>
      </c>
      <c r="Q99" s="143">
        <f t="shared" si="28"/>
        <v>0</v>
      </c>
      <c r="R99" s="79">
        <v>0</v>
      </c>
      <c r="S99" s="216"/>
    </row>
    <row r="100" spans="1:19" ht="91.5" customHeight="1">
      <c r="A100" s="530"/>
      <c r="B100" s="530"/>
      <c r="C100" s="167" t="s">
        <v>581</v>
      </c>
      <c r="D100" s="67" t="s">
        <v>421</v>
      </c>
      <c r="E100" s="67" t="s">
        <v>616</v>
      </c>
      <c r="F100" s="246" t="s">
        <v>704</v>
      </c>
      <c r="G100" s="80" t="s">
        <v>600</v>
      </c>
      <c r="H100" s="212">
        <f t="shared" si="25"/>
        <v>607.2</v>
      </c>
      <c r="I100" s="45">
        <v>600</v>
      </c>
      <c r="J100" s="45">
        <v>7.2</v>
      </c>
      <c r="K100" s="45">
        <v>0</v>
      </c>
      <c r="L100" s="44">
        <f t="shared" si="27"/>
        <v>607.2</v>
      </c>
      <c r="M100" s="147">
        <f t="shared" si="26"/>
        <v>0</v>
      </c>
      <c r="N100" s="143">
        <v>0</v>
      </c>
      <c r="O100" s="147">
        <v>0</v>
      </c>
      <c r="P100" s="147">
        <v>0</v>
      </c>
      <c r="Q100" s="143">
        <f t="shared" si="28"/>
        <v>0</v>
      </c>
      <c r="R100" s="84" t="s">
        <v>628</v>
      </c>
      <c r="S100" s="216"/>
    </row>
    <row r="101" spans="1:20" ht="168.75" customHeight="1">
      <c r="A101" s="530"/>
      <c r="B101" s="530"/>
      <c r="C101" s="167" t="s">
        <v>480</v>
      </c>
      <c r="D101" s="67"/>
      <c r="E101" s="67" t="s">
        <v>481</v>
      </c>
      <c r="F101" s="246" t="s">
        <v>525</v>
      </c>
      <c r="G101" s="131"/>
      <c r="H101" s="24">
        <v>10433.3</v>
      </c>
      <c r="I101" s="45">
        <v>5679.1</v>
      </c>
      <c r="J101" s="45">
        <v>4711</v>
      </c>
      <c r="K101" s="45">
        <v>43.2</v>
      </c>
      <c r="L101" s="44">
        <f t="shared" si="27"/>
        <v>10433.300000000001</v>
      </c>
      <c r="M101" s="147">
        <f>Q101</f>
        <v>600</v>
      </c>
      <c r="N101" s="143">
        <v>0</v>
      </c>
      <c r="O101" s="147">
        <v>0</v>
      </c>
      <c r="P101" s="147">
        <v>600</v>
      </c>
      <c r="Q101" s="143">
        <f>N101+O101+P101</f>
        <v>600</v>
      </c>
      <c r="R101" s="79" t="s">
        <v>673</v>
      </c>
      <c r="S101" s="216">
        <v>599.3</v>
      </c>
      <c r="T101" s="206">
        <f>Q101-S101</f>
        <v>0.7000000000000455</v>
      </c>
    </row>
    <row r="102" spans="1:20" ht="21" customHeight="1">
      <c r="A102" s="530"/>
      <c r="B102" s="530"/>
      <c r="C102" s="19" t="s">
        <v>58</v>
      </c>
      <c r="D102" s="60" t="s">
        <v>279</v>
      </c>
      <c r="E102" s="60" t="s">
        <v>457</v>
      </c>
      <c r="F102" s="244" t="s">
        <v>675</v>
      </c>
      <c r="G102" s="131">
        <v>7600</v>
      </c>
      <c r="H102" s="24">
        <f t="shared" si="25"/>
        <v>8664</v>
      </c>
      <c r="I102" s="42">
        <v>0</v>
      </c>
      <c r="J102" s="42">
        <v>0</v>
      </c>
      <c r="K102" s="42">
        <v>8664</v>
      </c>
      <c r="L102" s="44">
        <f t="shared" si="27"/>
        <v>8664</v>
      </c>
      <c r="M102" s="147">
        <f>Q102</f>
        <v>0</v>
      </c>
      <c r="N102" s="147">
        <v>0</v>
      </c>
      <c r="O102" s="147">
        <v>0</v>
      </c>
      <c r="P102" s="147">
        <v>0</v>
      </c>
      <c r="Q102" s="188">
        <f>N102+O102+P102</f>
        <v>0</v>
      </c>
      <c r="R102" s="79">
        <v>0</v>
      </c>
      <c r="S102" s="216"/>
      <c r="T102" s="184"/>
    </row>
    <row r="103" spans="1:19" ht="69" customHeight="1">
      <c r="A103" s="531"/>
      <c r="B103" s="531"/>
      <c r="C103" s="19" t="s">
        <v>571</v>
      </c>
      <c r="D103" s="60"/>
      <c r="E103" s="60" t="s">
        <v>572</v>
      </c>
      <c r="F103" s="244">
        <v>100</v>
      </c>
      <c r="G103" s="131">
        <v>1</v>
      </c>
      <c r="H103" s="212">
        <f t="shared" si="25"/>
        <v>101.2</v>
      </c>
      <c r="I103" s="42">
        <v>100</v>
      </c>
      <c r="J103" s="42">
        <v>1.2</v>
      </c>
      <c r="K103" s="42">
        <v>0</v>
      </c>
      <c r="L103" s="44">
        <f t="shared" si="27"/>
        <v>101.2</v>
      </c>
      <c r="M103" s="147">
        <f>Q103</f>
        <v>0</v>
      </c>
      <c r="N103" s="147">
        <v>0</v>
      </c>
      <c r="O103" s="147">
        <v>0</v>
      </c>
      <c r="P103" s="147">
        <v>0</v>
      </c>
      <c r="Q103" s="143">
        <f t="shared" si="28"/>
        <v>0</v>
      </c>
      <c r="R103" s="79">
        <v>0</v>
      </c>
      <c r="S103" s="216"/>
    </row>
    <row r="104" spans="1:19" s="122" customFormat="1" ht="21" customHeight="1">
      <c r="A104" s="96"/>
      <c r="B104" s="95" t="s">
        <v>316</v>
      </c>
      <c r="C104" s="118"/>
      <c r="D104" s="104"/>
      <c r="E104" s="104"/>
      <c r="F104" s="97"/>
      <c r="G104" s="98"/>
      <c r="H104" s="104">
        <f>H103+H102+H101+H100+H99+H98+H97+H96+H95+H94+H93+H92+H91+H90+H89+H88+H87+H86+H85</f>
        <v>345849.80000000005</v>
      </c>
      <c r="I104" s="233">
        <f aca="true" t="shared" si="29" ref="I104:Q104">I103+I102+I101+I100+I99+I98+I97+I96+I95+I94+I93+I92+I91+I90+I89+I88+I87+I86+I85</f>
        <v>250853.30000000002</v>
      </c>
      <c r="J104" s="233">
        <f t="shared" si="29"/>
        <v>86289.29999999999</v>
      </c>
      <c r="K104" s="233">
        <f t="shared" si="29"/>
        <v>8707.2</v>
      </c>
      <c r="L104" s="233">
        <f t="shared" si="29"/>
        <v>345849.80000000005</v>
      </c>
      <c r="M104" s="233">
        <f t="shared" si="29"/>
        <v>18903.1</v>
      </c>
      <c r="N104" s="233">
        <f t="shared" si="29"/>
        <v>18050.3</v>
      </c>
      <c r="O104" s="233">
        <f t="shared" si="29"/>
        <v>252.79999999999998</v>
      </c>
      <c r="P104" s="233">
        <f t="shared" si="29"/>
        <v>600</v>
      </c>
      <c r="Q104" s="233">
        <f t="shared" si="29"/>
        <v>18903.1</v>
      </c>
      <c r="R104" s="104"/>
      <c r="S104" s="150"/>
    </row>
    <row r="105" spans="1:19" ht="45" customHeight="1">
      <c r="A105" s="173" t="s">
        <v>18</v>
      </c>
      <c r="B105" s="166" t="s">
        <v>318</v>
      </c>
      <c r="C105" s="19" t="s">
        <v>59</v>
      </c>
      <c r="D105" s="60" t="s">
        <v>282</v>
      </c>
      <c r="E105" s="60" t="s">
        <v>615</v>
      </c>
      <c r="F105" s="244" t="s">
        <v>724</v>
      </c>
      <c r="G105" s="131" t="s">
        <v>725</v>
      </c>
      <c r="H105" s="212">
        <f>L105</f>
        <v>58471</v>
      </c>
      <c r="I105" s="42">
        <v>58007</v>
      </c>
      <c r="J105" s="42">
        <v>464</v>
      </c>
      <c r="K105" s="42">
        <v>0</v>
      </c>
      <c r="L105" s="42">
        <f>J105+I105+K105</f>
        <v>58471</v>
      </c>
      <c r="M105" s="147">
        <f>Q105</f>
        <v>1929.8</v>
      </c>
      <c r="N105" s="143">
        <v>1915.7</v>
      </c>
      <c r="O105" s="147">
        <v>14.1</v>
      </c>
      <c r="P105" s="147">
        <v>0</v>
      </c>
      <c r="Q105" s="143">
        <f>O105+N105</f>
        <v>1929.8</v>
      </c>
      <c r="R105" s="84" t="s">
        <v>599</v>
      </c>
      <c r="S105" s="216"/>
    </row>
    <row r="106" spans="1:19" s="100" customFormat="1" ht="24" customHeight="1">
      <c r="A106" s="135"/>
      <c r="B106" s="34" t="s">
        <v>316</v>
      </c>
      <c r="C106" s="115"/>
      <c r="D106" s="104"/>
      <c r="E106" s="104"/>
      <c r="F106" s="135"/>
      <c r="G106" s="135"/>
      <c r="H106" s="104">
        <f>SUM(H105)</f>
        <v>58471</v>
      </c>
      <c r="I106" s="233">
        <f aca="true" t="shared" si="30" ref="I106:Q106">SUM(I105)</f>
        <v>58007</v>
      </c>
      <c r="J106" s="233">
        <f t="shared" si="30"/>
        <v>464</v>
      </c>
      <c r="K106" s="233">
        <f t="shared" si="30"/>
        <v>0</v>
      </c>
      <c r="L106" s="233">
        <f t="shared" si="30"/>
        <v>58471</v>
      </c>
      <c r="M106" s="233">
        <f t="shared" si="30"/>
        <v>1929.8</v>
      </c>
      <c r="N106" s="233">
        <f t="shared" si="30"/>
        <v>1915.7</v>
      </c>
      <c r="O106" s="233">
        <f t="shared" si="30"/>
        <v>14.1</v>
      </c>
      <c r="P106" s="233">
        <f t="shared" si="30"/>
        <v>0</v>
      </c>
      <c r="Q106" s="233">
        <f t="shared" si="30"/>
        <v>1929.8</v>
      </c>
      <c r="R106" s="104"/>
      <c r="S106" s="148"/>
    </row>
    <row r="107" spans="1:19" ht="48">
      <c r="A107" s="534" t="s">
        <v>23</v>
      </c>
      <c r="B107" s="534" t="s">
        <v>60</v>
      </c>
      <c r="C107" s="19" t="s">
        <v>61</v>
      </c>
      <c r="D107" s="60" t="s">
        <v>213</v>
      </c>
      <c r="E107" s="60" t="s">
        <v>535</v>
      </c>
      <c r="F107" s="244">
        <v>100</v>
      </c>
      <c r="G107" s="173">
        <v>1</v>
      </c>
      <c r="H107" s="212">
        <f aca="true" t="shared" si="31" ref="H107:H115">L107</f>
        <v>101.2</v>
      </c>
      <c r="I107" s="42">
        <v>100</v>
      </c>
      <c r="J107" s="42">
        <v>1.2</v>
      </c>
      <c r="K107" s="42">
        <v>0</v>
      </c>
      <c r="L107" s="42">
        <f>J107+I107+K107</f>
        <v>101.2</v>
      </c>
      <c r="M107" s="147">
        <f>Q107</f>
        <v>0</v>
      </c>
      <c r="N107" s="143">
        <v>0</v>
      </c>
      <c r="O107" s="147">
        <v>0</v>
      </c>
      <c r="P107" s="147">
        <v>0</v>
      </c>
      <c r="Q107" s="143">
        <f>O107+N107</f>
        <v>0</v>
      </c>
      <c r="R107" s="187">
        <v>0</v>
      </c>
      <c r="S107" s="216"/>
    </row>
    <row r="108" spans="1:19" ht="44.25" customHeight="1">
      <c r="A108" s="530"/>
      <c r="B108" s="530"/>
      <c r="C108" s="19" t="s">
        <v>62</v>
      </c>
      <c r="D108" s="60" t="s">
        <v>214</v>
      </c>
      <c r="E108" s="60" t="s">
        <v>372</v>
      </c>
      <c r="F108" s="244">
        <v>15</v>
      </c>
      <c r="G108" s="173">
        <v>12</v>
      </c>
      <c r="H108" s="212">
        <f t="shared" si="31"/>
        <v>2094.8</v>
      </c>
      <c r="I108" s="42">
        <v>2070</v>
      </c>
      <c r="J108" s="42">
        <v>24.8</v>
      </c>
      <c r="K108" s="42">
        <v>0</v>
      </c>
      <c r="L108" s="42">
        <f aca="true" t="shared" si="32" ref="L108:L115">J108+I108+K108</f>
        <v>2094.8</v>
      </c>
      <c r="M108" s="147">
        <f aca="true" t="shared" si="33" ref="M108:M115">Q108</f>
        <v>152</v>
      </c>
      <c r="N108" s="143">
        <v>150</v>
      </c>
      <c r="O108" s="147">
        <v>2</v>
      </c>
      <c r="P108" s="147">
        <v>0</v>
      </c>
      <c r="Q108" s="143">
        <f aca="true" t="shared" si="34" ref="Q108:Q115">O108+N108</f>
        <v>152</v>
      </c>
      <c r="R108" s="187">
        <v>10</v>
      </c>
      <c r="S108" s="216"/>
    </row>
    <row r="109" spans="1:19" ht="36">
      <c r="A109" s="530"/>
      <c r="B109" s="530"/>
      <c r="C109" s="19" t="s">
        <v>63</v>
      </c>
      <c r="D109" s="60" t="s">
        <v>215</v>
      </c>
      <c r="E109" s="60" t="s">
        <v>377</v>
      </c>
      <c r="F109" s="244">
        <v>10</v>
      </c>
      <c r="G109" s="173">
        <v>20</v>
      </c>
      <c r="H109" s="212">
        <f t="shared" si="31"/>
        <v>204</v>
      </c>
      <c r="I109" s="42">
        <v>200</v>
      </c>
      <c r="J109" s="42">
        <v>4</v>
      </c>
      <c r="K109" s="42">
        <v>0</v>
      </c>
      <c r="L109" s="42">
        <f t="shared" si="32"/>
        <v>204</v>
      </c>
      <c r="M109" s="147">
        <f t="shared" si="33"/>
        <v>0</v>
      </c>
      <c r="N109" s="143">
        <v>0</v>
      </c>
      <c r="O109" s="147">
        <v>0</v>
      </c>
      <c r="P109" s="147">
        <v>0</v>
      </c>
      <c r="Q109" s="143">
        <f t="shared" si="34"/>
        <v>0</v>
      </c>
      <c r="R109" s="187">
        <v>0</v>
      </c>
      <c r="S109" s="216"/>
    </row>
    <row r="110" spans="1:19" ht="36">
      <c r="A110" s="530"/>
      <c r="B110" s="530"/>
      <c r="C110" s="19" t="s">
        <v>64</v>
      </c>
      <c r="D110" s="60" t="s">
        <v>216</v>
      </c>
      <c r="E110" s="60" t="s">
        <v>374</v>
      </c>
      <c r="F110" s="244">
        <v>50</v>
      </c>
      <c r="G110" s="173">
        <v>1</v>
      </c>
      <c r="H110" s="212">
        <f t="shared" si="31"/>
        <v>50.6</v>
      </c>
      <c r="I110" s="42">
        <v>50</v>
      </c>
      <c r="J110" s="42">
        <v>0.6</v>
      </c>
      <c r="K110" s="42">
        <v>0</v>
      </c>
      <c r="L110" s="42">
        <f t="shared" si="32"/>
        <v>50.6</v>
      </c>
      <c r="M110" s="147">
        <f t="shared" si="33"/>
        <v>0</v>
      </c>
      <c r="N110" s="143">
        <v>0</v>
      </c>
      <c r="O110" s="147">
        <v>0</v>
      </c>
      <c r="P110" s="147">
        <v>0</v>
      </c>
      <c r="Q110" s="143">
        <f>O110+N110</f>
        <v>0</v>
      </c>
      <c r="R110" s="187">
        <v>0</v>
      </c>
      <c r="S110" s="216"/>
    </row>
    <row r="111" spans="1:19" ht="36">
      <c r="A111" s="530"/>
      <c r="B111" s="530"/>
      <c r="C111" s="19" t="s">
        <v>65</v>
      </c>
      <c r="D111" s="60" t="s">
        <v>217</v>
      </c>
      <c r="E111" s="60" t="s">
        <v>375</v>
      </c>
      <c r="F111" s="244">
        <v>10</v>
      </c>
      <c r="G111" s="131">
        <v>12</v>
      </c>
      <c r="H111" s="212">
        <f t="shared" si="31"/>
        <v>1342.4</v>
      </c>
      <c r="I111" s="42">
        <v>1320</v>
      </c>
      <c r="J111" s="42">
        <v>22.4</v>
      </c>
      <c r="K111" s="42">
        <v>0</v>
      </c>
      <c r="L111" s="42">
        <f t="shared" si="32"/>
        <v>1342.4</v>
      </c>
      <c r="M111" s="147">
        <f t="shared" si="33"/>
        <v>111.6</v>
      </c>
      <c r="N111" s="143">
        <v>110</v>
      </c>
      <c r="O111" s="147">
        <v>1.6</v>
      </c>
      <c r="P111" s="147">
        <v>0</v>
      </c>
      <c r="Q111" s="143">
        <f t="shared" si="34"/>
        <v>111.6</v>
      </c>
      <c r="R111" s="187">
        <v>11</v>
      </c>
      <c r="S111" s="216"/>
    </row>
    <row r="112" spans="1:19" ht="36">
      <c r="A112" s="530"/>
      <c r="B112" s="530"/>
      <c r="C112" s="19" t="s">
        <v>66</v>
      </c>
      <c r="D112" s="60" t="s">
        <v>218</v>
      </c>
      <c r="E112" s="60" t="s">
        <v>376</v>
      </c>
      <c r="F112" s="244">
        <v>5</v>
      </c>
      <c r="G112" s="173">
        <v>200</v>
      </c>
      <c r="H112" s="212">
        <f t="shared" si="31"/>
        <v>1014</v>
      </c>
      <c r="I112" s="42">
        <v>1000</v>
      </c>
      <c r="J112" s="42">
        <v>14</v>
      </c>
      <c r="K112" s="42">
        <v>0</v>
      </c>
      <c r="L112" s="42">
        <f t="shared" si="32"/>
        <v>1014</v>
      </c>
      <c r="M112" s="147">
        <f t="shared" si="33"/>
        <v>227</v>
      </c>
      <c r="N112" s="143">
        <v>225</v>
      </c>
      <c r="O112" s="147">
        <v>2</v>
      </c>
      <c r="P112" s="147">
        <v>0</v>
      </c>
      <c r="Q112" s="143">
        <f t="shared" si="34"/>
        <v>227</v>
      </c>
      <c r="R112" s="187">
        <v>45</v>
      </c>
      <c r="S112" s="216"/>
    </row>
    <row r="113" spans="1:19" ht="36">
      <c r="A113" s="530"/>
      <c r="B113" s="530"/>
      <c r="C113" s="19" t="s">
        <v>67</v>
      </c>
      <c r="D113" s="60" t="s">
        <v>219</v>
      </c>
      <c r="E113" s="60" t="s">
        <v>373</v>
      </c>
      <c r="F113" s="244" t="s">
        <v>496</v>
      </c>
      <c r="G113" s="173">
        <v>163</v>
      </c>
      <c r="H113" s="212">
        <f t="shared" si="31"/>
        <v>13498.2</v>
      </c>
      <c r="I113" s="42">
        <v>13285.6</v>
      </c>
      <c r="J113" s="42">
        <v>212.6</v>
      </c>
      <c r="K113" s="42">
        <v>0</v>
      </c>
      <c r="L113" s="42">
        <f t="shared" si="32"/>
        <v>13498.2</v>
      </c>
      <c r="M113" s="147">
        <f t="shared" si="33"/>
        <v>1110.8</v>
      </c>
      <c r="N113" s="143">
        <v>1093.7</v>
      </c>
      <c r="O113" s="147">
        <v>17.1</v>
      </c>
      <c r="P113" s="147">
        <v>0</v>
      </c>
      <c r="Q113" s="143">
        <f t="shared" si="34"/>
        <v>1110.8</v>
      </c>
      <c r="R113" s="187">
        <v>161</v>
      </c>
      <c r="S113" s="216"/>
    </row>
    <row r="114" spans="1:19" ht="48">
      <c r="A114" s="530"/>
      <c r="B114" s="530"/>
      <c r="C114" s="19" t="s">
        <v>68</v>
      </c>
      <c r="D114" s="60" t="s">
        <v>220</v>
      </c>
      <c r="E114" s="60" t="s">
        <v>393</v>
      </c>
      <c r="F114" s="244">
        <v>20</v>
      </c>
      <c r="G114" s="173">
        <v>12</v>
      </c>
      <c r="H114" s="212">
        <f t="shared" si="31"/>
        <v>244.3</v>
      </c>
      <c r="I114" s="42">
        <v>240</v>
      </c>
      <c r="J114" s="42">
        <v>4.3</v>
      </c>
      <c r="K114" s="42">
        <v>0</v>
      </c>
      <c r="L114" s="42">
        <f t="shared" si="32"/>
        <v>244.3</v>
      </c>
      <c r="M114" s="147">
        <f t="shared" si="33"/>
        <v>0</v>
      </c>
      <c r="N114" s="143">
        <v>0</v>
      </c>
      <c r="O114" s="147">
        <v>0</v>
      </c>
      <c r="P114" s="147">
        <v>0</v>
      </c>
      <c r="Q114" s="143">
        <f t="shared" si="34"/>
        <v>0</v>
      </c>
      <c r="R114" s="187">
        <v>0</v>
      </c>
      <c r="S114" s="216"/>
    </row>
    <row r="115" spans="1:19" ht="63" customHeight="1">
      <c r="A115" s="531"/>
      <c r="B115" s="531"/>
      <c r="C115" s="19" t="s">
        <v>575</v>
      </c>
      <c r="D115" s="60"/>
      <c r="E115" s="60" t="s">
        <v>544</v>
      </c>
      <c r="F115" s="244">
        <v>5</v>
      </c>
      <c r="G115" s="173">
        <v>120</v>
      </c>
      <c r="H115" s="212">
        <f t="shared" si="31"/>
        <v>615</v>
      </c>
      <c r="I115" s="42">
        <v>600</v>
      </c>
      <c r="J115" s="42">
        <v>15</v>
      </c>
      <c r="K115" s="42">
        <v>0</v>
      </c>
      <c r="L115" s="42">
        <f t="shared" si="32"/>
        <v>615</v>
      </c>
      <c r="M115" s="147">
        <f t="shared" si="33"/>
        <v>121.2</v>
      </c>
      <c r="N115" s="143">
        <v>120</v>
      </c>
      <c r="O115" s="147">
        <v>1.2</v>
      </c>
      <c r="P115" s="147">
        <v>0</v>
      </c>
      <c r="Q115" s="143">
        <f t="shared" si="34"/>
        <v>121.2</v>
      </c>
      <c r="R115" s="187">
        <v>24</v>
      </c>
      <c r="S115" s="216"/>
    </row>
    <row r="116" spans="1:19" s="100" customFormat="1" ht="21.75" customHeight="1">
      <c r="A116" s="135"/>
      <c r="B116" s="34" t="s">
        <v>316</v>
      </c>
      <c r="C116" s="115"/>
      <c r="D116" s="104"/>
      <c r="E116" s="104"/>
      <c r="F116" s="135"/>
      <c r="G116" s="135"/>
      <c r="H116" s="104">
        <f>SUM(H107:H115)</f>
        <v>19164.5</v>
      </c>
      <c r="I116" s="233">
        <f aca="true" t="shared" si="35" ref="I116:Q116">SUM(I107:I115)</f>
        <v>18865.6</v>
      </c>
      <c r="J116" s="233">
        <f t="shared" si="35"/>
        <v>298.90000000000003</v>
      </c>
      <c r="K116" s="233">
        <f t="shared" si="35"/>
        <v>0</v>
      </c>
      <c r="L116" s="233">
        <f t="shared" si="35"/>
        <v>19164.5</v>
      </c>
      <c r="M116" s="233">
        <f t="shared" si="35"/>
        <v>1722.6000000000001</v>
      </c>
      <c r="N116" s="233">
        <f t="shared" si="35"/>
        <v>1698.7</v>
      </c>
      <c r="O116" s="233">
        <f t="shared" si="35"/>
        <v>23.900000000000002</v>
      </c>
      <c r="P116" s="233">
        <f t="shared" si="35"/>
        <v>0</v>
      </c>
      <c r="Q116" s="233">
        <f t="shared" si="35"/>
        <v>1722.6000000000001</v>
      </c>
      <c r="R116" s="104"/>
      <c r="S116" s="148"/>
    </row>
    <row r="117" spans="1:19" ht="102.75" customHeight="1">
      <c r="A117" s="173" t="s">
        <v>25</v>
      </c>
      <c r="B117" s="166" t="s">
        <v>69</v>
      </c>
      <c r="C117" s="173" t="s">
        <v>70</v>
      </c>
      <c r="D117" s="55" t="s">
        <v>202</v>
      </c>
      <c r="E117" s="55" t="s">
        <v>334</v>
      </c>
      <c r="F117" s="244">
        <v>12.5</v>
      </c>
      <c r="G117" s="173">
        <v>5</v>
      </c>
      <c r="H117" s="212">
        <f>L117</f>
        <v>761.7</v>
      </c>
      <c r="I117" s="41">
        <v>750</v>
      </c>
      <c r="J117" s="41">
        <v>11.7</v>
      </c>
      <c r="K117" s="41">
        <v>0</v>
      </c>
      <c r="L117" s="41">
        <f>J117+I117</f>
        <v>761.7</v>
      </c>
      <c r="M117" s="147">
        <f>Q117</f>
        <v>63.5</v>
      </c>
      <c r="N117" s="143">
        <v>62.5</v>
      </c>
      <c r="O117" s="147">
        <v>1</v>
      </c>
      <c r="P117" s="147">
        <v>0</v>
      </c>
      <c r="Q117" s="143">
        <f>O117+N117</f>
        <v>63.5</v>
      </c>
      <c r="R117" s="187">
        <v>5</v>
      </c>
      <c r="S117" s="216"/>
    </row>
    <row r="118" spans="1:19" s="100" customFormat="1" ht="18.75" customHeight="1">
      <c r="A118" s="135"/>
      <c r="B118" s="34" t="s">
        <v>316</v>
      </c>
      <c r="C118" s="135"/>
      <c r="D118" s="135"/>
      <c r="E118" s="135"/>
      <c r="F118" s="135"/>
      <c r="G118" s="135"/>
      <c r="H118" s="135">
        <f>SUM(H117)</f>
        <v>761.7</v>
      </c>
      <c r="I118" s="218">
        <f aca="true" t="shared" si="36" ref="I118:Q118">SUM(I117)</f>
        <v>750</v>
      </c>
      <c r="J118" s="218">
        <f t="shared" si="36"/>
        <v>11.7</v>
      </c>
      <c r="K118" s="218">
        <f t="shared" si="36"/>
        <v>0</v>
      </c>
      <c r="L118" s="218">
        <f t="shared" si="36"/>
        <v>761.7</v>
      </c>
      <c r="M118" s="218">
        <f t="shared" si="36"/>
        <v>63.5</v>
      </c>
      <c r="N118" s="218">
        <f t="shared" si="36"/>
        <v>62.5</v>
      </c>
      <c r="O118" s="218">
        <f t="shared" si="36"/>
        <v>1</v>
      </c>
      <c r="P118" s="218">
        <f t="shared" si="36"/>
        <v>0</v>
      </c>
      <c r="Q118" s="218">
        <f t="shared" si="36"/>
        <v>63.5</v>
      </c>
      <c r="R118" s="135"/>
      <c r="S118" s="148"/>
    </row>
    <row r="119" spans="1:19" ht="79.5" customHeight="1">
      <c r="A119" s="173" t="s">
        <v>27</v>
      </c>
      <c r="B119" s="166" t="s">
        <v>71</v>
      </c>
      <c r="C119" s="173" t="s">
        <v>589</v>
      </c>
      <c r="D119" s="55"/>
      <c r="E119" s="55" t="s">
        <v>441</v>
      </c>
      <c r="F119" s="244">
        <v>4.5</v>
      </c>
      <c r="G119" s="131">
        <v>50</v>
      </c>
      <c r="H119" s="214">
        <f>L119</f>
        <v>230.7</v>
      </c>
      <c r="I119" s="42">
        <v>225</v>
      </c>
      <c r="J119" s="35">
        <v>5.7</v>
      </c>
      <c r="K119" s="42">
        <v>0</v>
      </c>
      <c r="L119" s="42">
        <f>I119+J119+K119</f>
        <v>230.7</v>
      </c>
      <c r="M119" s="147">
        <f>Q119</f>
        <v>0</v>
      </c>
      <c r="N119" s="147">
        <v>0</v>
      </c>
      <c r="O119" s="147">
        <v>0</v>
      </c>
      <c r="P119" s="147">
        <v>0</v>
      </c>
      <c r="Q119" s="143">
        <f>N119+O119+P119</f>
        <v>0</v>
      </c>
      <c r="R119" s="186">
        <v>0</v>
      </c>
      <c r="S119" s="216"/>
    </row>
    <row r="120" spans="1:19" s="7" customFormat="1" ht="20.25" customHeight="1">
      <c r="A120" s="25"/>
      <c r="B120" s="30" t="s">
        <v>316</v>
      </c>
      <c r="C120" s="25"/>
      <c r="D120" s="69"/>
      <c r="E120" s="69"/>
      <c r="F120" s="25"/>
      <c r="G120" s="25"/>
      <c r="H120" s="31">
        <f>SUM(H119)</f>
        <v>230.7</v>
      </c>
      <c r="I120" s="217">
        <f aca="true" t="shared" si="37" ref="I120:Q120">SUM(I119)</f>
        <v>225</v>
      </c>
      <c r="J120" s="217">
        <f t="shared" si="37"/>
        <v>5.7</v>
      </c>
      <c r="K120" s="217">
        <f t="shared" si="37"/>
        <v>0</v>
      </c>
      <c r="L120" s="217">
        <f t="shared" si="37"/>
        <v>230.7</v>
      </c>
      <c r="M120" s="217">
        <f t="shared" si="37"/>
        <v>0</v>
      </c>
      <c r="N120" s="217">
        <f t="shared" si="37"/>
        <v>0</v>
      </c>
      <c r="O120" s="217">
        <f t="shared" si="37"/>
        <v>0</v>
      </c>
      <c r="P120" s="217">
        <f t="shared" si="37"/>
        <v>0</v>
      </c>
      <c r="Q120" s="217">
        <f t="shared" si="37"/>
        <v>0</v>
      </c>
      <c r="R120" s="31"/>
      <c r="S120" s="78"/>
    </row>
    <row r="121" spans="1:19" ht="49.5" customHeight="1">
      <c r="A121" s="542" t="s">
        <v>29</v>
      </c>
      <c r="B121" s="557" t="s">
        <v>73</v>
      </c>
      <c r="C121" s="173" t="s">
        <v>74</v>
      </c>
      <c r="D121" s="55" t="s">
        <v>212</v>
      </c>
      <c r="E121" s="55" t="s">
        <v>394</v>
      </c>
      <c r="F121" s="244">
        <v>5</v>
      </c>
      <c r="G121" s="173">
        <v>0</v>
      </c>
      <c r="H121" s="24">
        <f>L121</f>
        <v>0</v>
      </c>
      <c r="I121" s="42">
        <v>0</v>
      </c>
      <c r="J121" s="42">
        <v>0</v>
      </c>
      <c r="K121" s="42">
        <v>0</v>
      </c>
      <c r="L121" s="42">
        <f>I121+J121+K121</f>
        <v>0</v>
      </c>
      <c r="M121" s="147">
        <f>Q121</f>
        <v>0</v>
      </c>
      <c r="N121" s="147">
        <v>0</v>
      </c>
      <c r="O121" s="147">
        <v>0</v>
      </c>
      <c r="P121" s="147">
        <v>0</v>
      </c>
      <c r="Q121" s="143">
        <f>N121+O121+P121</f>
        <v>0</v>
      </c>
      <c r="R121" s="186">
        <v>0</v>
      </c>
      <c r="S121" s="216"/>
    </row>
    <row r="122" spans="1:19" ht="84">
      <c r="A122" s="542"/>
      <c r="B122" s="557"/>
      <c r="C122" s="173" t="s">
        <v>75</v>
      </c>
      <c r="D122" s="55" t="s">
        <v>297</v>
      </c>
      <c r="E122" s="55" t="s">
        <v>391</v>
      </c>
      <c r="F122" s="244" t="s">
        <v>717</v>
      </c>
      <c r="G122" s="131">
        <v>3750</v>
      </c>
      <c r="H122" s="212">
        <f>L122</f>
        <v>6319.1</v>
      </c>
      <c r="I122" s="42">
        <v>6319.1</v>
      </c>
      <c r="J122" s="42">
        <v>0</v>
      </c>
      <c r="K122" s="42">
        <v>0</v>
      </c>
      <c r="L122" s="42">
        <f>I122+J122+K122</f>
        <v>6319.1</v>
      </c>
      <c r="M122" s="147">
        <f>Q122</f>
        <v>28.5</v>
      </c>
      <c r="N122" s="143">
        <v>28.5</v>
      </c>
      <c r="O122" s="147">
        <v>0</v>
      </c>
      <c r="P122" s="147">
        <v>0</v>
      </c>
      <c r="Q122" s="143">
        <f>O122+N122</f>
        <v>28.5</v>
      </c>
      <c r="R122" s="186">
        <v>0</v>
      </c>
      <c r="S122" s="216"/>
    </row>
    <row r="123" spans="1:19" s="129" customFormat="1" ht="17.25" customHeight="1">
      <c r="A123" s="97"/>
      <c r="B123" s="116" t="s">
        <v>316</v>
      </c>
      <c r="C123" s="97"/>
      <c r="D123" s="117"/>
      <c r="E123" s="117"/>
      <c r="F123" s="97"/>
      <c r="G123" s="97"/>
      <c r="H123" s="117">
        <f>SUM(H121:H122)</f>
        <v>6319.1</v>
      </c>
      <c r="I123" s="117">
        <f aca="true" t="shared" si="38" ref="I123:Q123">SUM(I121:I122)</f>
        <v>6319.1</v>
      </c>
      <c r="J123" s="117">
        <f t="shared" si="38"/>
        <v>0</v>
      </c>
      <c r="K123" s="117">
        <f t="shared" si="38"/>
        <v>0</v>
      </c>
      <c r="L123" s="117">
        <f t="shared" si="38"/>
        <v>6319.1</v>
      </c>
      <c r="M123" s="117">
        <f t="shared" si="38"/>
        <v>28.5</v>
      </c>
      <c r="N123" s="117">
        <f t="shared" si="38"/>
        <v>28.5</v>
      </c>
      <c r="O123" s="117">
        <f t="shared" si="38"/>
        <v>0</v>
      </c>
      <c r="P123" s="117">
        <f t="shared" si="38"/>
        <v>0</v>
      </c>
      <c r="Q123" s="117">
        <f t="shared" si="38"/>
        <v>28.5</v>
      </c>
      <c r="R123" s="117"/>
      <c r="S123" s="151"/>
    </row>
    <row r="124" spans="1:19" ht="30.75" customHeight="1">
      <c r="A124" s="542" t="s">
        <v>72</v>
      </c>
      <c r="B124" s="557" t="s">
        <v>319</v>
      </c>
      <c r="C124" s="173" t="s">
        <v>77</v>
      </c>
      <c r="D124" s="55" t="s">
        <v>247</v>
      </c>
      <c r="E124" s="55" t="s">
        <v>620</v>
      </c>
      <c r="F124" s="244" t="s">
        <v>730</v>
      </c>
      <c r="G124" s="80" t="s">
        <v>731</v>
      </c>
      <c r="H124" s="212">
        <f>L124</f>
        <v>5363.8</v>
      </c>
      <c r="I124" s="42">
        <v>5284.6</v>
      </c>
      <c r="J124" s="42">
        <v>79.2</v>
      </c>
      <c r="K124" s="42">
        <v>0</v>
      </c>
      <c r="L124" s="42">
        <f>J124+I124+K124</f>
        <v>5363.8</v>
      </c>
      <c r="M124" s="147">
        <f>Q124</f>
        <v>0</v>
      </c>
      <c r="N124" s="143">
        <v>0</v>
      </c>
      <c r="O124" s="147">
        <v>0</v>
      </c>
      <c r="P124" s="147">
        <v>0</v>
      </c>
      <c r="Q124" s="143">
        <f>O124+N124</f>
        <v>0</v>
      </c>
      <c r="R124" s="140" t="s">
        <v>628</v>
      </c>
      <c r="S124" s="216"/>
    </row>
    <row r="125" spans="1:19" ht="24">
      <c r="A125" s="542"/>
      <c r="B125" s="557"/>
      <c r="C125" s="173" t="s">
        <v>78</v>
      </c>
      <c r="D125" s="55" t="s">
        <v>248</v>
      </c>
      <c r="E125" s="55" t="s">
        <v>621</v>
      </c>
      <c r="F125" s="244">
        <v>20.8</v>
      </c>
      <c r="G125" s="131">
        <v>58</v>
      </c>
      <c r="H125" s="212">
        <f>L125</f>
        <v>14650.5</v>
      </c>
      <c r="I125" s="42">
        <v>14476.8</v>
      </c>
      <c r="J125" s="42">
        <v>173.7</v>
      </c>
      <c r="K125" s="42">
        <v>0</v>
      </c>
      <c r="L125" s="42">
        <f>J125+I125+K125</f>
        <v>14650.5</v>
      </c>
      <c r="M125" s="147">
        <f>Q125</f>
        <v>1115.6000000000001</v>
      </c>
      <c r="N125" s="143">
        <v>1102.4</v>
      </c>
      <c r="O125" s="147">
        <v>13.2</v>
      </c>
      <c r="P125" s="147">
        <v>0</v>
      </c>
      <c r="Q125" s="143">
        <f>O125+N125</f>
        <v>1115.6000000000001</v>
      </c>
      <c r="R125" s="187" t="s">
        <v>638</v>
      </c>
      <c r="S125" s="216"/>
    </row>
    <row r="126" spans="1:19" ht="69" customHeight="1">
      <c r="A126" s="542"/>
      <c r="B126" s="557"/>
      <c r="C126" s="173" t="s">
        <v>79</v>
      </c>
      <c r="D126" s="55" t="s">
        <v>249</v>
      </c>
      <c r="E126" s="55" t="s">
        <v>622</v>
      </c>
      <c r="F126" s="244">
        <v>26</v>
      </c>
      <c r="G126" s="131">
        <v>18</v>
      </c>
      <c r="H126" s="212">
        <f>L126</f>
        <v>5683.4</v>
      </c>
      <c r="I126" s="42">
        <v>5616</v>
      </c>
      <c r="J126" s="42">
        <v>67.4</v>
      </c>
      <c r="K126" s="42">
        <v>0</v>
      </c>
      <c r="L126" s="42">
        <f>J126+I126+K126</f>
        <v>5683.4</v>
      </c>
      <c r="M126" s="147">
        <f>Q126</f>
        <v>394.7</v>
      </c>
      <c r="N126" s="143">
        <v>390</v>
      </c>
      <c r="O126" s="147">
        <v>4.7</v>
      </c>
      <c r="P126" s="147">
        <v>0</v>
      </c>
      <c r="Q126" s="143">
        <f>O126+N126</f>
        <v>394.7</v>
      </c>
      <c r="R126" s="140" t="s">
        <v>639</v>
      </c>
      <c r="S126" s="216"/>
    </row>
    <row r="127" spans="1:19" ht="42.75" customHeight="1">
      <c r="A127" s="542"/>
      <c r="B127" s="557"/>
      <c r="C127" s="173" t="s">
        <v>533</v>
      </c>
      <c r="D127" s="55" t="s">
        <v>250</v>
      </c>
      <c r="E127" s="55" t="s">
        <v>623</v>
      </c>
      <c r="F127" s="247" t="s">
        <v>732</v>
      </c>
      <c r="G127" s="131">
        <v>220</v>
      </c>
      <c r="H127" s="212">
        <f>L127</f>
        <v>26961.4</v>
      </c>
      <c r="I127" s="42">
        <v>26589.2</v>
      </c>
      <c r="J127" s="42">
        <v>372.2</v>
      </c>
      <c r="K127" s="42">
        <v>0</v>
      </c>
      <c r="L127" s="42">
        <f>J127+I127+K127</f>
        <v>26961.4</v>
      </c>
      <c r="M127" s="147">
        <f>Q127</f>
        <v>2149</v>
      </c>
      <c r="N127" s="143">
        <v>2119.7</v>
      </c>
      <c r="O127" s="147">
        <v>29.3</v>
      </c>
      <c r="P127" s="147">
        <v>0</v>
      </c>
      <c r="Q127" s="143">
        <f>O127+N127</f>
        <v>2149</v>
      </c>
      <c r="R127" s="187" t="s">
        <v>640</v>
      </c>
      <c r="S127" s="216"/>
    </row>
    <row r="128" spans="1:19" s="100" customFormat="1" ht="20.25" customHeight="1">
      <c r="A128" s="135"/>
      <c r="B128" s="34" t="s">
        <v>316</v>
      </c>
      <c r="C128" s="135"/>
      <c r="D128" s="104"/>
      <c r="E128" s="104"/>
      <c r="F128" s="135"/>
      <c r="G128" s="135"/>
      <c r="H128" s="104">
        <f>SUM(H124:H127)</f>
        <v>52659.1</v>
      </c>
      <c r="I128" s="233">
        <f aca="true" t="shared" si="39" ref="I128:Q128">SUM(I124:I127)</f>
        <v>51966.600000000006</v>
      </c>
      <c r="J128" s="233">
        <f t="shared" si="39"/>
        <v>692.5</v>
      </c>
      <c r="K128" s="233">
        <f t="shared" si="39"/>
        <v>0</v>
      </c>
      <c r="L128" s="233">
        <f t="shared" si="39"/>
        <v>52659.1</v>
      </c>
      <c r="M128" s="233">
        <f t="shared" si="39"/>
        <v>3659.3</v>
      </c>
      <c r="N128" s="233">
        <f t="shared" si="39"/>
        <v>3612.1</v>
      </c>
      <c r="O128" s="233">
        <f t="shared" si="39"/>
        <v>47.2</v>
      </c>
      <c r="P128" s="233">
        <f t="shared" si="39"/>
        <v>0</v>
      </c>
      <c r="Q128" s="233">
        <f t="shared" si="39"/>
        <v>3659.3</v>
      </c>
      <c r="R128" s="104"/>
      <c r="S128" s="148"/>
    </row>
    <row r="129" spans="1:19" ht="91.5" customHeight="1">
      <c r="A129" s="542" t="s">
        <v>76</v>
      </c>
      <c r="B129" s="557" t="s">
        <v>81</v>
      </c>
      <c r="C129" s="19" t="s">
        <v>82</v>
      </c>
      <c r="D129" s="60" t="s">
        <v>255</v>
      </c>
      <c r="E129" s="60" t="s">
        <v>438</v>
      </c>
      <c r="F129" s="244">
        <v>2328.1</v>
      </c>
      <c r="G129" s="131">
        <v>1</v>
      </c>
      <c r="H129" s="212">
        <f>L129</f>
        <v>2356</v>
      </c>
      <c r="I129" s="42">
        <v>2328.1</v>
      </c>
      <c r="J129" s="42">
        <v>27.9</v>
      </c>
      <c r="K129" s="42">
        <v>0</v>
      </c>
      <c r="L129" s="42">
        <f>J129+I129+K129</f>
        <v>2356</v>
      </c>
      <c r="M129" s="147">
        <f>Q129</f>
        <v>0</v>
      </c>
      <c r="N129" s="143">
        <v>0</v>
      </c>
      <c r="O129" s="147">
        <v>0</v>
      </c>
      <c r="P129" s="147">
        <v>0</v>
      </c>
      <c r="Q129" s="143">
        <f>O129+N129</f>
        <v>0</v>
      </c>
      <c r="R129" s="186">
        <v>0</v>
      </c>
      <c r="S129" s="216"/>
    </row>
    <row r="130" spans="1:19" ht="24">
      <c r="A130" s="542"/>
      <c r="B130" s="557"/>
      <c r="C130" s="19" t="s">
        <v>83</v>
      </c>
      <c r="D130" s="60" t="s">
        <v>203</v>
      </c>
      <c r="E130" s="60" t="s">
        <v>340</v>
      </c>
      <c r="F130" s="244" t="s">
        <v>497</v>
      </c>
      <c r="G130" s="81">
        <v>3200</v>
      </c>
      <c r="H130" s="212">
        <f>L130</f>
        <v>17374.8</v>
      </c>
      <c r="I130" s="41">
        <v>17000</v>
      </c>
      <c r="J130" s="41">
        <v>374.8</v>
      </c>
      <c r="K130" s="41">
        <v>0</v>
      </c>
      <c r="L130" s="42">
        <f>J130+I130+K130</f>
        <v>17374.8</v>
      </c>
      <c r="M130" s="147">
        <f>Q130</f>
        <v>180.9</v>
      </c>
      <c r="N130" s="143">
        <v>20</v>
      </c>
      <c r="O130" s="147">
        <v>160.9</v>
      </c>
      <c r="P130" s="147">
        <v>0</v>
      </c>
      <c r="Q130" s="143">
        <f>O130+N130</f>
        <v>180.9</v>
      </c>
      <c r="R130" s="186">
        <v>4</v>
      </c>
      <c r="S130" s="216"/>
    </row>
    <row r="131" spans="1:19" ht="84">
      <c r="A131" s="542"/>
      <c r="B131" s="557"/>
      <c r="C131" s="19" t="s">
        <v>84</v>
      </c>
      <c r="D131" s="60" t="s">
        <v>204</v>
      </c>
      <c r="E131" s="60" t="s">
        <v>341</v>
      </c>
      <c r="F131" s="244">
        <v>10</v>
      </c>
      <c r="G131" s="173">
        <v>165</v>
      </c>
      <c r="H131" s="212">
        <f>L131</f>
        <v>20077.2</v>
      </c>
      <c r="I131" s="41">
        <v>19800</v>
      </c>
      <c r="J131" s="41">
        <v>277.2</v>
      </c>
      <c r="K131" s="41">
        <v>0</v>
      </c>
      <c r="L131" s="42">
        <f>J131+I131+K131</f>
        <v>20077.2</v>
      </c>
      <c r="M131" s="147">
        <f>Q131</f>
        <v>1933.9</v>
      </c>
      <c r="N131" s="162">
        <v>1910</v>
      </c>
      <c r="O131" s="147">
        <v>23.9</v>
      </c>
      <c r="P131" s="147">
        <v>0</v>
      </c>
      <c r="Q131" s="143">
        <f>O131+N131</f>
        <v>1933.9</v>
      </c>
      <c r="R131" s="187">
        <v>181</v>
      </c>
      <c r="S131" s="216"/>
    </row>
    <row r="132" spans="1:19" ht="108">
      <c r="A132" s="542"/>
      <c r="B132" s="557"/>
      <c r="C132" s="19" t="s">
        <v>85</v>
      </c>
      <c r="D132" s="60" t="s">
        <v>257</v>
      </c>
      <c r="E132" s="60" t="s">
        <v>342</v>
      </c>
      <c r="F132" s="244" t="s">
        <v>707</v>
      </c>
      <c r="G132" s="71">
        <v>109</v>
      </c>
      <c r="H132" s="212">
        <f>L132</f>
        <v>1012.1</v>
      </c>
      <c r="I132" s="42">
        <v>987.4</v>
      </c>
      <c r="J132" s="42">
        <v>24.7</v>
      </c>
      <c r="K132" s="42">
        <v>0</v>
      </c>
      <c r="L132" s="42">
        <f>J132+I132+K132</f>
        <v>1012.1</v>
      </c>
      <c r="M132" s="147">
        <f>Q132</f>
        <v>962.1</v>
      </c>
      <c r="N132" s="143">
        <v>950.5</v>
      </c>
      <c r="O132" s="147">
        <v>11.6</v>
      </c>
      <c r="P132" s="147">
        <v>0</v>
      </c>
      <c r="Q132" s="143">
        <f>O132+N132</f>
        <v>962.1</v>
      </c>
      <c r="R132" s="186">
        <v>8</v>
      </c>
      <c r="S132" s="216"/>
    </row>
    <row r="133" spans="1:19" ht="84">
      <c r="A133" s="542"/>
      <c r="B133" s="557"/>
      <c r="C133" s="19" t="s">
        <v>86</v>
      </c>
      <c r="D133" s="60" t="s">
        <v>256</v>
      </c>
      <c r="E133" s="60" t="s">
        <v>343</v>
      </c>
      <c r="F133" s="244" t="s">
        <v>706</v>
      </c>
      <c r="G133" s="131">
        <v>79</v>
      </c>
      <c r="H133" s="212">
        <f>L133</f>
        <v>698.1</v>
      </c>
      <c r="I133" s="42">
        <v>681.1</v>
      </c>
      <c r="J133" s="42">
        <v>17</v>
      </c>
      <c r="K133" s="42">
        <v>0</v>
      </c>
      <c r="L133" s="42">
        <f>J133+I133+K133</f>
        <v>698.1</v>
      </c>
      <c r="M133" s="147">
        <f>Q133</f>
        <v>28</v>
      </c>
      <c r="N133" s="143">
        <v>27.3</v>
      </c>
      <c r="O133" s="147">
        <v>0.7</v>
      </c>
      <c r="P133" s="147">
        <v>0</v>
      </c>
      <c r="Q133" s="143">
        <f>O133+N133</f>
        <v>28</v>
      </c>
      <c r="R133" s="186">
        <v>2</v>
      </c>
      <c r="S133" s="216"/>
    </row>
    <row r="134" spans="1:19" s="100" customFormat="1" ht="25.5" customHeight="1">
      <c r="A134" s="135"/>
      <c r="B134" s="34" t="s">
        <v>316</v>
      </c>
      <c r="C134" s="115"/>
      <c r="D134" s="135"/>
      <c r="E134" s="135"/>
      <c r="F134" s="135"/>
      <c r="G134" s="135"/>
      <c r="H134" s="135">
        <f>SUM(H129:H133)</f>
        <v>41518.2</v>
      </c>
      <c r="I134" s="218">
        <f aca="true" t="shared" si="40" ref="I134:Q134">SUM(I129:I133)</f>
        <v>40796.6</v>
      </c>
      <c r="J134" s="218">
        <f t="shared" si="40"/>
        <v>721.6</v>
      </c>
      <c r="K134" s="218">
        <f t="shared" si="40"/>
        <v>0</v>
      </c>
      <c r="L134" s="218">
        <f t="shared" si="40"/>
        <v>41518.2</v>
      </c>
      <c r="M134" s="218">
        <f t="shared" si="40"/>
        <v>3104.9</v>
      </c>
      <c r="N134" s="218">
        <f t="shared" si="40"/>
        <v>2907.8</v>
      </c>
      <c r="O134" s="218">
        <f t="shared" si="40"/>
        <v>197.1</v>
      </c>
      <c r="P134" s="218">
        <f t="shared" si="40"/>
        <v>0</v>
      </c>
      <c r="Q134" s="218">
        <f t="shared" si="40"/>
        <v>3104.9</v>
      </c>
      <c r="R134" s="135"/>
      <c r="S134" s="148"/>
    </row>
    <row r="135" spans="1:19" ht="99" customHeight="1">
      <c r="A135" s="173" t="s">
        <v>80</v>
      </c>
      <c r="B135" s="166" t="s">
        <v>89</v>
      </c>
      <c r="C135" s="173" t="s">
        <v>90</v>
      </c>
      <c r="D135" s="60" t="s">
        <v>265</v>
      </c>
      <c r="E135" s="55" t="s">
        <v>344</v>
      </c>
      <c r="F135" s="244" t="s">
        <v>708</v>
      </c>
      <c r="G135" s="131">
        <v>50</v>
      </c>
      <c r="H135" s="212">
        <f>L135</f>
        <v>1315.7</v>
      </c>
      <c r="I135" s="42">
        <v>1295</v>
      </c>
      <c r="J135" s="42">
        <v>20.7</v>
      </c>
      <c r="K135" s="42">
        <v>0</v>
      </c>
      <c r="L135" s="42">
        <f>J135+I135+K135</f>
        <v>1315.7</v>
      </c>
      <c r="M135" s="147">
        <f>Q135</f>
        <v>118.89999999999999</v>
      </c>
      <c r="N135" s="143">
        <v>113.1</v>
      </c>
      <c r="O135" s="147">
        <v>5.8</v>
      </c>
      <c r="P135" s="147">
        <v>0</v>
      </c>
      <c r="Q135" s="143">
        <f>O135+N135</f>
        <v>118.89999999999999</v>
      </c>
      <c r="R135" s="186">
        <v>3</v>
      </c>
      <c r="S135" s="216"/>
    </row>
    <row r="136" spans="1:19" s="100" customFormat="1" ht="25.5" customHeight="1">
      <c r="A136" s="111"/>
      <c r="B136" s="108" t="s">
        <v>316</v>
      </c>
      <c r="C136" s="135"/>
      <c r="D136" s="104"/>
      <c r="E136" s="104"/>
      <c r="F136" s="135"/>
      <c r="G136" s="135"/>
      <c r="H136" s="104">
        <f>SUM(H135)</f>
        <v>1315.7</v>
      </c>
      <c r="I136" s="233">
        <f aca="true" t="shared" si="41" ref="I136:Q136">SUM(I135)</f>
        <v>1295</v>
      </c>
      <c r="J136" s="233">
        <f t="shared" si="41"/>
        <v>20.7</v>
      </c>
      <c r="K136" s="233">
        <f t="shared" si="41"/>
        <v>0</v>
      </c>
      <c r="L136" s="233">
        <f t="shared" si="41"/>
        <v>1315.7</v>
      </c>
      <c r="M136" s="233">
        <f t="shared" si="41"/>
        <v>118.89999999999999</v>
      </c>
      <c r="N136" s="233">
        <f t="shared" si="41"/>
        <v>113.1</v>
      </c>
      <c r="O136" s="233">
        <f t="shared" si="41"/>
        <v>5.8</v>
      </c>
      <c r="P136" s="233">
        <f t="shared" si="41"/>
        <v>0</v>
      </c>
      <c r="Q136" s="233">
        <f t="shared" si="41"/>
        <v>118.89999999999999</v>
      </c>
      <c r="R136" s="104"/>
      <c r="S136" s="148"/>
    </row>
    <row r="137" spans="1:19" s="28" customFormat="1" ht="63.75" customHeight="1">
      <c r="A137" s="164" t="s">
        <v>87</v>
      </c>
      <c r="B137" s="37" t="s">
        <v>328</v>
      </c>
      <c r="C137" s="35" t="s">
        <v>329</v>
      </c>
      <c r="D137" s="70" t="s">
        <v>330</v>
      </c>
      <c r="E137" s="70" t="s">
        <v>415</v>
      </c>
      <c r="F137" s="252" t="s">
        <v>726</v>
      </c>
      <c r="G137" s="80" t="s">
        <v>727</v>
      </c>
      <c r="H137" s="212">
        <f>L137</f>
        <v>5110.6</v>
      </c>
      <c r="I137" s="42">
        <v>5050</v>
      </c>
      <c r="J137" s="42">
        <v>60.6</v>
      </c>
      <c r="K137" s="42">
        <v>0</v>
      </c>
      <c r="L137" s="42">
        <f>J137+I137+K137</f>
        <v>5110.6</v>
      </c>
      <c r="M137" s="147">
        <f>Q137</f>
        <v>5098.6</v>
      </c>
      <c r="N137" s="143">
        <v>5050</v>
      </c>
      <c r="O137" s="147">
        <v>48.6</v>
      </c>
      <c r="P137" s="147">
        <v>0</v>
      </c>
      <c r="Q137" s="143">
        <f>O137+N137</f>
        <v>5098.6</v>
      </c>
      <c r="R137" s="186">
        <v>6</v>
      </c>
      <c r="S137" s="223"/>
    </row>
    <row r="138" spans="1:19" s="100" customFormat="1" ht="30" customHeight="1">
      <c r="A138" s="111"/>
      <c r="B138" s="108"/>
      <c r="C138" s="135"/>
      <c r="D138" s="114"/>
      <c r="E138" s="114"/>
      <c r="F138" s="135"/>
      <c r="G138" s="113"/>
      <c r="H138" s="104">
        <f>H137</f>
        <v>5110.6</v>
      </c>
      <c r="I138" s="233">
        <f aca="true" t="shared" si="42" ref="I138:Q138">I137</f>
        <v>5050</v>
      </c>
      <c r="J138" s="233">
        <f t="shared" si="42"/>
        <v>60.6</v>
      </c>
      <c r="K138" s="233">
        <f t="shared" si="42"/>
        <v>0</v>
      </c>
      <c r="L138" s="233">
        <f t="shared" si="42"/>
        <v>5110.6</v>
      </c>
      <c r="M138" s="233">
        <f t="shared" si="42"/>
        <v>5098.6</v>
      </c>
      <c r="N138" s="233">
        <f t="shared" si="42"/>
        <v>5050</v>
      </c>
      <c r="O138" s="233">
        <f t="shared" si="42"/>
        <v>48.6</v>
      </c>
      <c r="P138" s="233">
        <f t="shared" si="42"/>
        <v>0</v>
      </c>
      <c r="Q138" s="233">
        <f t="shared" si="42"/>
        <v>5098.6</v>
      </c>
      <c r="R138" s="104"/>
      <c r="S138" s="148"/>
    </row>
    <row r="139" spans="1:19" ht="80.25" customHeight="1">
      <c r="A139" s="173" t="s">
        <v>88</v>
      </c>
      <c r="B139" s="164" t="s">
        <v>320</v>
      </c>
      <c r="C139" s="173" t="s">
        <v>310</v>
      </c>
      <c r="D139" s="55" t="s">
        <v>266</v>
      </c>
      <c r="E139" s="55" t="s">
        <v>613</v>
      </c>
      <c r="F139" s="244" t="s">
        <v>498</v>
      </c>
      <c r="G139" s="80" t="s">
        <v>718</v>
      </c>
      <c r="H139" s="212">
        <f>L139</f>
        <v>3700.3</v>
      </c>
      <c r="I139" s="42">
        <v>3660</v>
      </c>
      <c r="J139" s="42">
        <v>40.3</v>
      </c>
      <c r="K139" s="42">
        <v>0</v>
      </c>
      <c r="L139" s="42">
        <f>J139+I139+K139</f>
        <v>3700.3</v>
      </c>
      <c r="M139" s="147">
        <f>Q139</f>
        <v>212.70000000000002</v>
      </c>
      <c r="N139" s="143">
        <v>210.4</v>
      </c>
      <c r="O139" s="147">
        <v>2.3</v>
      </c>
      <c r="P139" s="147">
        <v>0</v>
      </c>
      <c r="Q139" s="143">
        <f>O139+N139</f>
        <v>212.70000000000002</v>
      </c>
      <c r="R139" s="140" t="s">
        <v>601</v>
      </c>
      <c r="S139" s="216"/>
    </row>
    <row r="140" spans="1:19" s="100" customFormat="1" ht="24.75" customHeight="1">
      <c r="A140" s="96"/>
      <c r="B140" s="108" t="s">
        <v>316</v>
      </c>
      <c r="C140" s="135"/>
      <c r="D140" s="104"/>
      <c r="E140" s="104"/>
      <c r="F140" s="135"/>
      <c r="G140" s="135"/>
      <c r="H140" s="104">
        <f>SUM(H139)</f>
        <v>3700.3</v>
      </c>
      <c r="I140" s="233">
        <f aca="true" t="shared" si="43" ref="I140:Q140">SUM(I139)</f>
        <v>3660</v>
      </c>
      <c r="J140" s="233">
        <f t="shared" si="43"/>
        <v>40.3</v>
      </c>
      <c r="K140" s="233">
        <f t="shared" si="43"/>
        <v>0</v>
      </c>
      <c r="L140" s="233">
        <f t="shared" si="43"/>
        <v>3700.3</v>
      </c>
      <c r="M140" s="233">
        <f t="shared" si="43"/>
        <v>212.70000000000002</v>
      </c>
      <c r="N140" s="233">
        <f t="shared" si="43"/>
        <v>210.4</v>
      </c>
      <c r="O140" s="233">
        <f t="shared" si="43"/>
        <v>2.3</v>
      </c>
      <c r="P140" s="233">
        <f t="shared" si="43"/>
        <v>0</v>
      </c>
      <c r="Q140" s="233">
        <f t="shared" si="43"/>
        <v>212.70000000000002</v>
      </c>
      <c r="R140" s="104"/>
      <c r="S140" s="148"/>
    </row>
    <row r="141" spans="1:19" ht="98.25" customHeight="1">
      <c r="A141" s="534" t="s">
        <v>91</v>
      </c>
      <c r="B141" s="534" t="s">
        <v>300</v>
      </c>
      <c r="C141" s="173" t="s">
        <v>298</v>
      </c>
      <c r="D141" s="62" t="s">
        <v>299</v>
      </c>
      <c r="E141" s="62" t="s">
        <v>437</v>
      </c>
      <c r="F141" s="244" t="s">
        <v>490</v>
      </c>
      <c r="G141" s="57">
        <v>3700</v>
      </c>
      <c r="H141" s="212">
        <f>L141</f>
        <v>34900</v>
      </c>
      <c r="I141" s="35">
        <v>34900</v>
      </c>
      <c r="J141" s="35">
        <v>0</v>
      </c>
      <c r="K141" s="35">
        <v>0</v>
      </c>
      <c r="L141" s="35">
        <f>I141+J141+K141</f>
        <v>34900</v>
      </c>
      <c r="M141" s="147">
        <f>Q141</f>
        <v>1131.5</v>
      </c>
      <c r="N141" s="143">
        <v>1131.5</v>
      </c>
      <c r="O141" s="147">
        <v>0</v>
      </c>
      <c r="P141" s="147">
        <v>0</v>
      </c>
      <c r="Q141" s="143">
        <f>O141+N141</f>
        <v>1131.5</v>
      </c>
      <c r="R141" s="186">
        <v>976</v>
      </c>
      <c r="S141" s="216"/>
    </row>
    <row r="142" spans="1:18" ht="48.75" customHeight="1">
      <c r="A142" s="531"/>
      <c r="B142" s="531"/>
      <c r="C142" s="173" t="s">
        <v>478</v>
      </c>
      <c r="D142" s="62"/>
      <c r="E142" s="62" t="s">
        <v>479</v>
      </c>
      <c r="F142" s="244" t="s">
        <v>758</v>
      </c>
      <c r="G142" s="81">
        <v>14908</v>
      </c>
      <c r="H142" s="24">
        <f>L142</f>
        <v>100794.8</v>
      </c>
      <c r="I142" s="35">
        <v>100794.8</v>
      </c>
      <c r="J142" s="35">
        <v>0</v>
      </c>
      <c r="K142" s="35">
        <v>0</v>
      </c>
      <c r="L142" s="35">
        <f>I142+J142+K142</f>
        <v>100794.8</v>
      </c>
      <c r="M142" s="147">
        <f>Q142</f>
        <v>24999.3</v>
      </c>
      <c r="N142" s="147">
        <v>24999.3</v>
      </c>
      <c r="O142" s="147">
        <v>0</v>
      </c>
      <c r="P142" s="147">
        <v>0</v>
      </c>
      <c r="Q142" s="143">
        <f>O142+N142</f>
        <v>24999.3</v>
      </c>
      <c r="R142" s="186">
        <v>18179</v>
      </c>
    </row>
    <row r="143" spans="1:19" s="122" customFormat="1" ht="27.75" customHeight="1">
      <c r="A143" s="135"/>
      <c r="B143" s="95" t="s">
        <v>316</v>
      </c>
      <c r="C143" s="96"/>
      <c r="D143" s="98"/>
      <c r="E143" s="98"/>
      <c r="F143" s="97"/>
      <c r="G143" s="102"/>
      <c r="H143" s="135">
        <f>SUM(H141:H142)</f>
        <v>135694.8</v>
      </c>
      <c r="I143" s="218">
        <f aca="true" t="shared" si="44" ref="I143:Q143">SUM(I141:I142)</f>
        <v>135694.8</v>
      </c>
      <c r="J143" s="218">
        <f t="shared" si="44"/>
        <v>0</v>
      </c>
      <c r="K143" s="218">
        <f t="shared" si="44"/>
        <v>0</v>
      </c>
      <c r="L143" s="218">
        <f t="shared" si="44"/>
        <v>135694.8</v>
      </c>
      <c r="M143" s="218">
        <f t="shared" si="44"/>
        <v>26130.8</v>
      </c>
      <c r="N143" s="218">
        <f t="shared" si="44"/>
        <v>26130.8</v>
      </c>
      <c r="O143" s="218">
        <f t="shared" si="44"/>
        <v>0</v>
      </c>
      <c r="P143" s="218">
        <f t="shared" si="44"/>
        <v>0</v>
      </c>
      <c r="Q143" s="218">
        <f t="shared" si="44"/>
        <v>26130.8</v>
      </c>
      <c r="R143" s="135"/>
      <c r="S143" s="150"/>
    </row>
    <row r="144" spans="1:19" ht="44.25" customHeight="1">
      <c r="A144" s="173" t="s">
        <v>92</v>
      </c>
      <c r="B144" s="166" t="s">
        <v>93</v>
      </c>
      <c r="C144" s="173" t="s">
        <v>94</v>
      </c>
      <c r="D144" s="55" t="s">
        <v>200</v>
      </c>
      <c r="E144" s="55" t="s">
        <v>338</v>
      </c>
      <c r="F144" s="244">
        <v>8</v>
      </c>
      <c r="G144" s="131">
        <v>1</v>
      </c>
      <c r="H144" s="215">
        <f>I144+J144</f>
        <v>97.2</v>
      </c>
      <c r="I144" s="42">
        <v>96</v>
      </c>
      <c r="J144" s="42">
        <v>1.2</v>
      </c>
      <c r="K144" s="42">
        <v>0</v>
      </c>
      <c r="L144" s="42">
        <f>H144</f>
        <v>97.2</v>
      </c>
      <c r="M144" s="147">
        <v>0</v>
      </c>
      <c r="N144" s="147">
        <v>0</v>
      </c>
      <c r="O144" s="147">
        <v>0</v>
      </c>
      <c r="P144" s="147">
        <v>0</v>
      </c>
      <c r="Q144" s="143">
        <f>O144</f>
        <v>0</v>
      </c>
      <c r="R144" s="186">
        <v>0</v>
      </c>
      <c r="S144" s="216"/>
    </row>
    <row r="145" spans="1:19" s="100" customFormat="1" ht="20.25" customHeight="1">
      <c r="A145" s="534" t="s">
        <v>95</v>
      </c>
      <c r="B145" s="34" t="s">
        <v>316</v>
      </c>
      <c r="C145" s="135"/>
      <c r="D145" s="104"/>
      <c r="E145" s="104"/>
      <c r="F145" s="111"/>
      <c r="G145" s="111"/>
      <c r="H145" s="104">
        <f>SUM(H144)</f>
        <v>97.2</v>
      </c>
      <c r="I145" s="233">
        <f aca="true" t="shared" si="45" ref="I145:Q145">SUM(I144)</f>
        <v>96</v>
      </c>
      <c r="J145" s="233">
        <f t="shared" si="45"/>
        <v>1.2</v>
      </c>
      <c r="K145" s="233">
        <f t="shared" si="45"/>
        <v>0</v>
      </c>
      <c r="L145" s="233">
        <f t="shared" si="45"/>
        <v>97.2</v>
      </c>
      <c r="M145" s="233">
        <f t="shared" si="45"/>
        <v>0</v>
      </c>
      <c r="N145" s="233">
        <f t="shared" si="45"/>
        <v>0</v>
      </c>
      <c r="O145" s="233">
        <f t="shared" si="45"/>
        <v>0</v>
      </c>
      <c r="P145" s="233">
        <f t="shared" si="45"/>
        <v>0</v>
      </c>
      <c r="Q145" s="233">
        <f t="shared" si="45"/>
        <v>0</v>
      </c>
      <c r="R145" s="104"/>
      <c r="S145" s="148"/>
    </row>
    <row r="146" spans="1:19" ht="56.25" customHeight="1">
      <c r="A146" s="530"/>
      <c r="B146" s="534" t="s">
        <v>321</v>
      </c>
      <c r="C146" s="19" t="s">
        <v>184</v>
      </c>
      <c r="D146" s="193" t="s">
        <v>187</v>
      </c>
      <c r="E146" s="194" t="s">
        <v>647</v>
      </c>
      <c r="F146" s="575">
        <v>6.17797</v>
      </c>
      <c r="G146" s="577">
        <v>1485</v>
      </c>
      <c r="H146" s="212">
        <f aca="true" t="shared" si="46" ref="H146:H198">L146</f>
        <v>43596.3</v>
      </c>
      <c r="I146" s="36">
        <v>41834.8</v>
      </c>
      <c r="J146" s="36">
        <v>1761.5</v>
      </c>
      <c r="K146" s="49">
        <v>0</v>
      </c>
      <c r="L146" s="49">
        <f>J146+I146+K146</f>
        <v>43596.3</v>
      </c>
      <c r="M146" s="561">
        <f aca="true" t="shared" si="47" ref="M146:M170">Q146</f>
        <v>7368.200000000001</v>
      </c>
      <c r="N146" s="619">
        <v>7309.6</v>
      </c>
      <c r="O146" s="147">
        <v>58.6</v>
      </c>
      <c r="P146" s="147">
        <v>0</v>
      </c>
      <c r="Q146" s="549">
        <f>O146+N146+P146</f>
        <v>7368.200000000001</v>
      </c>
      <c r="R146" s="570">
        <v>1195</v>
      </c>
      <c r="S146" s="216"/>
    </row>
    <row r="147" spans="1:19" ht="30.75" customHeight="1">
      <c r="A147" s="530"/>
      <c r="B147" s="530"/>
      <c r="C147" s="19" t="s">
        <v>185</v>
      </c>
      <c r="D147" s="195" t="s">
        <v>186</v>
      </c>
      <c r="E147" s="196" t="s">
        <v>595</v>
      </c>
      <c r="F147" s="576"/>
      <c r="G147" s="578"/>
      <c r="H147" s="212">
        <f t="shared" si="46"/>
        <v>68256.7</v>
      </c>
      <c r="I147" s="46">
        <v>68256.7</v>
      </c>
      <c r="J147" s="46">
        <v>0</v>
      </c>
      <c r="K147" s="50">
        <v>0</v>
      </c>
      <c r="L147" s="49">
        <f>J147+I147+K147</f>
        <v>68256.7</v>
      </c>
      <c r="M147" s="563"/>
      <c r="N147" s="620"/>
      <c r="O147" s="147">
        <v>0</v>
      </c>
      <c r="P147" s="147">
        <v>0</v>
      </c>
      <c r="Q147" s="550"/>
      <c r="R147" s="571"/>
      <c r="S147" s="216"/>
    </row>
    <row r="148" spans="1:19" ht="126" customHeight="1">
      <c r="A148" s="530"/>
      <c r="B148" s="530"/>
      <c r="C148" s="86" t="s">
        <v>171</v>
      </c>
      <c r="D148" s="55" t="s">
        <v>268</v>
      </c>
      <c r="E148" s="55" t="s">
        <v>389</v>
      </c>
      <c r="F148" s="248" t="s">
        <v>715</v>
      </c>
      <c r="G148" s="11">
        <v>1055</v>
      </c>
      <c r="H148" s="212">
        <f t="shared" si="46"/>
        <v>67865.2</v>
      </c>
      <c r="I148" s="47">
        <v>66994.3</v>
      </c>
      <c r="J148" s="47">
        <v>870.9</v>
      </c>
      <c r="K148" s="47">
        <v>0</v>
      </c>
      <c r="L148" s="47">
        <f>J148+I148+K148</f>
        <v>67865.2</v>
      </c>
      <c r="M148" s="168">
        <f t="shared" si="47"/>
        <v>4948.200000000001</v>
      </c>
      <c r="N148" s="143">
        <v>4890.1</v>
      </c>
      <c r="O148" s="147">
        <v>58.1</v>
      </c>
      <c r="P148" s="147">
        <v>0</v>
      </c>
      <c r="Q148" s="143">
        <f>O148+N148+P148</f>
        <v>4948.200000000001</v>
      </c>
      <c r="R148" s="187">
        <v>1003</v>
      </c>
      <c r="S148" s="216"/>
    </row>
    <row r="149" spans="1:19" ht="36">
      <c r="A149" s="530"/>
      <c r="B149" s="530"/>
      <c r="C149" s="173" t="s">
        <v>96</v>
      </c>
      <c r="D149" s="55" t="s">
        <v>221</v>
      </c>
      <c r="E149" s="55" t="s">
        <v>395</v>
      </c>
      <c r="F149" s="244">
        <v>1</v>
      </c>
      <c r="G149" s="173">
        <v>5750</v>
      </c>
      <c r="H149" s="212">
        <f t="shared" si="46"/>
        <v>70173</v>
      </c>
      <c r="I149" s="42">
        <v>69000</v>
      </c>
      <c r="J149" s="42">
        <v>1173</v>
      </c>
      <c r="K149" s="42">
        <v>0</v>
      </c>
      <c r="L149" s="47">
        <f aca="true" t="shared" si="48" ref="L149:L172">J149+I149+K149</f>
        <v>70173</v>
      </c>
      <c r="M149" s="168">
        <f t="shared" si="47"/>
        <v>5704.7</v>
      </c>
      <c r="N149" s="143">
        <v>5613.9</v>
      </c>
      <c r="O149" s="147">
        <v>90.8</v>
      </c>
      <c r="P149" s="147">
        <v>0</v>
      </c>
      <c r="Q149" s="143">
        <f aca="true" t="shared" si="49" ref="Q149:Q167">O149+N149</f>
        <v>5704.7</v>
      </c>
      <c r="R149" s="187">
        <v>5624</v>
      </c>
      <c r="S149" s="216"/>
    </row>
    <row r="150" spans="1:19" ht="36">
      <c r="A150" s="530"/>
      <c r="B150" s="530"/>
      <c r="C150" s="173" t="s">
        <v>97</v>
      </c>
      <c r="D150" s="55" t="s">
        <v>222</v>
      </c>
      <c r="E150" s="55" t="s">
        <v>348</v>
      </c>
      <c r="F150" s="244">
        <v>1.2</v>
      </c>
      <c r="G150" s="173">
        <v>45</v>
      </c>
      <c r="H150" s="212">
        <f t="shared" si="46"/>
        <v>664.7</v>
      </c>
      <c r="I150" s="42">
        <v>648</v>
      </c>
      <c r="J150" s="42">
        <v>16.7</v>
      </c>
      <c r="K150" s="42">
        <v>0</v>
      </c>
      <c r="L150" s="47">
        <f t="shared" si="48"/>
        <v>664.7</v>
      </c>
      <c r="M150" s="168">
        <f t="shared" si="47"/>
        <v>52.9</v>
      </c>
      <c r="N150" s="143">
        <v>51.6</v>
      </c>
      <c r="O150" s="147">
        <v>1.3</v>
      </c>
      <c r="P150" s="147">
        <v>0</v>
      </c>
      <c r="Q150" s="143">
        <f t="shared" si="49"/>
        <v>52.9</v>
      </c>
      <c r="R150" s="187">
        <v>43</v>
      </c>
      <c r="S150" s="216"/>
    </row>
    <row r="151" spans="1:19" ht="24">
      <c r="A151" s="530"/>
      <c r="B151" s="530"/>
      <c r="C151" s="173" t="s">
        <v>98</v>
      </c>
      <c r="D151" s="55" t="s">
        <v>292</v>
      </c>
      <c r="E151" s="55" t="s">
        <v>354</v>
      </c>
      <c r="F151" s="244">
        <v>1.2</v>
      </c>
      <c r="G151" s="173">
        <v>14</v>
      </c>
      <c r="H151" s="212">
        <f t="shared" si="46"/>
        <v>205.4</v>
      </c>
      <c r="I151" s="42">
        <v>201.6</v>
      </c>
      <c r="J151" s="42">
        <v>3.8</v>
      </c>
      <c r="K151" s="42">
        <v>0</v>
      </c>
      <c r="L151" s="47">
        <f t="shared" si="48"/>
        <v>205.4</v>
      </c>
      <c r="M151" s="168">
        <f t="shared" si="47"/>
        <v>14.700000000000001</v>
      </c>
      <c r="N151" s="143">
        <v>14.4</v>
      </c>
      <c r="O151" s="147">
        <v>0.3</v>
      </c>
      <c r="P151" s="147">
        <v>0</v>
      </c>
      <c r="Q151" s="143">
        <f t="shared" si="49"/>
        <v>14.700000000000001</v>
      </c>
      <c r="R151" s="187">
        <v>12</v>
      </c>
      <c r="S151" s="216"/>
    </row>
    <row r="152" spans="1:19" ht="36">
      <c r="A152" s="530"/>
      <c r="B152" s="530"/>
      <c r="C152" s="173" t="s">
        <v>99</v>
      </c>
      <c r="D152" s="55" t="s">
        <v>223</v>
      </c>
      <c r="E152" s="55" t="s">
        <v>357</v>
      </c>
      <c r="F152" s="244" t="s">
        <v>711</v>
      </c>
      <c r="G152" s="173">
        <v>9</v>
      </c>
      <c r="H152" s="212">
        <f t="shared" si="46"/>
        <v>126.8</v>
      </c>
      <c r="I152" s="42">
        <v>124.8</v>
      </c>
      <c r="J152" s="42">
        <v>2</v>
      </c>
      <c r="K152" s="42">
        <v>0</v>
      </c>
      <c r="L152" s="47">
        <f t="shared" si="48"/>
        <v>126.8</v>
      </c>
      <c r="M152" s="168">
        <f t="shared" si="47"/>
        <v>10.6</v>
      </c>
      <c r="N152" s="143">
        <v>10.4</v>
      </c>
      <c r="O152" s="147">
        <v>0.2</v>
      </c>
      <c r="P152" s="147">
        <v>0</v>
      </c>
      <c r="Q152" s="143">
        <f t="shared" si="49"/>
        <v>10.6</v>
      </c>
      <c r="R152" s="187">
        <v>7</v>
      </c>
      <c r="S152" s="216"/>
    </row>
    <row r="153" spans="1:19" ht="54" customHeight="1">
      <c r="A153" s="530"/>
      <c r="B153" s="530"/>
      <c r="C153" s="173" t="s">
        <v>100</v>
      </c>
      <c r="D153" s="55" t="s">
        <v>224</v>
      </c>
      <c r="E153" s="55" t="s">
        <v>396</v>
      </c>
      <c r="F153" s="244" t="s">
        <v>719</v>
      </c>
      <c r="G153" s="173" t="s">
        <v>720</v>
      </c>
      <c r="H153" s="212">
        <f t="shared" si="46"/>
        <v>65990.7</v>
      </c>
      <c r="I153" s="42">
        <v>64444</v>
      </c>
      <c r="J153" s="42">
        <v>1546.7</v>
      </c>
      <c r="K153" s="42">
        <v>0</v>
      </c>
      <c r="L153" s="47">
        <f t="shared" si="48"/>
        <v>65990.7</v>
      </c>
      <c r="M153" s="168">
        <f t="shared" si="47"/>
        <v>242.9</v>
      </c>
      <c r="N153" s="143">
        <v>239.9</v>
      </c>
      <c r="O153" s="147">
        <v>3</v>
      </c>
      <c r="P153" s="147">
        <v>0</v>
      </c>
      <c r="Q153" s="143">
        <f t="shared" si="49"/>
        <v>242.9</v>
      </c>
      <c r="R153" s="140" t="s">
        <v>630</v>
      </c>
      <c r="S153" s="216"/>
    </row>
    <row r="154" spans="1:19" ht="36">
      <c r="A154" s="530"/>
      <c r="B154" s="530"/>
      <c r="C154" s="173" t="s">
        <v>101</v>
      </c>
      <c r="D154" s="55" t="s">
        <v>225</v>
      </c>
      <c r="E154" s="55" t="s">
        <v>380</v>
      </c>
      <c r="F154" s="244">
        <v>0</v>
      </c>
      <c r="G154" s="173">
        <v>0</v>
      </c>
      <c r="H154" s="24">
        <f t="shared" si="46"/>
        <v>0</v>
      </c>
      <c r="I154" s="42">
        <v>0</v>
      </c>
      <c r="J154" s="42">
        <v>0</v>
      </c>
      <c r="K154" s="42">
        <v>0</v>
      </c>
      <c r="L154" s="47">
        <f t="shared" si="48"/>
        <v>0</v>
      </c>
      <c r="M154" s="168">
        <f t="shared" si="47"/>
        <v>0</v>
      </c>
      <c r="N154" s="143">
        <v>0</v>
      </c>
      <c r="O154" s="147">
        <v>0</v>
      </c>
      <c r="P154" s="147">
        <v>0</v>
      </c>
      <c r="Q154" s="143">
        <f t="shared" si="49"/>
        <v>0</v>
      </c>
      <c r="R154" s="187">
        <v>0</v>
      </c>
      <c r="S154" s="216"/>
    </row>
    <row r="155" spans="1:19" ht="48">
      <c r="A155" s="530"/>
      <c r="B155" s="530"/>
      <c r="C155" s="173" t="s">
        <v>102</v>
      </c>
      <c r="D155" s="55" t="s">
        <v>226</v>
      </c>
      <c r="E155" s="55" t="s">
        <v>349</v>
      </c>
      <c r="F155" s="247">
        <v>9.464</v>
      </c>
      <c r="G155" s="173">
        <v>140</v>
      </c>
      <c r="H155" s="212">
        <f t="shared" si="46"/>
        <v>16277.9</v>
      </c>
      <c r="I155" s="42">
        <v>15899.5</v>
      </c>
      <c r="J155" s="42">
        <v>378.4</v>
      </c>
      <c r="K155" s="42">
        <v>0</v>
      </c>
      <c r="L155" s="47">
        <f t="shared" si="48"/>
        <v>16277.9</v>
      </c>
      <c r="M155" s="168">
        <f t="shared" si="47"/>
        <v>1415</v>
      </c>
      <c r="N155" s="143">
        <v>1381.8</v>
      </c>
      <c r="O155" s="147">
        <v>33.2</v>
      </c>
      <c r="P155" s="147">
        <v>0</v>
      </c>
      <c r="Q155" s="143">
        <f t="shared" si="49"/>
        <v>1415</v>
      </c>
      <c r="R155" s="187">
        <v>146</v>
      </c>
      <c r="S155" s="216"/>
    </row>
    <row r="156" spans="1:19" ht="24">
      <c r="A156" s="530"/>
      <c r="B156" s="530"/>
      <c r="C156" s="173" t="s">
        <v>103</v>
      </c>
      <c r="D156" s="55" t="s">
        <v>227</v>
      </c>
      <c r="E156" s="55" t="s">
        <v>398</v>
      </c>
      <c r="F156" s="247">
        <v>7.28</v>
      </c>
      <c r="G156" s="173">
        <v>1262</v>
      </c>
      <c r="H156" s="24">
        <f t="shared" si="46"/>
        <v>112697</v>
      </c>
      <c r="I156" s="42">
        <v>110248.3</v>
      </c>
      <c r="J156" s="42">
        <v>2448.7</v>
      </c>
      <c r="K156" s="42">
        <v>0</v>
      </c>
      <c r="L156" s="47">
        <f t="shared" si="48"/>
        <v>112697</v>
      </c>
      <c r="M156" s="168">
        <f t="shared" si="47"/>
        <v>9547.400000000001</v>
      </c>
      <c r="N156" s="143">
        <v>9345.7</v>
      </c>
      <c r="O156" s="147">
        <v>201.7</v>
      </c>
      <c r="P156" s="147">
        <v>0</v>
      </c>
      <c r="Q156" s="143">
        <f t="shared" si="49"/>
        <v>9547.400000000001</v>
      </c>
      <c r="R156" s="187">
        <v>1288</v>
      </c>
      <c r="S156" s="216"/>
    </row>
    <row r="157" spans="1:19" ht="24">
      <c r="A157" s="530"/>
      <c r="B157" s="530"/>
      <c r="C157" s="173" t="s">
        <v>104</v>
      </c>
      <c r="D157" s="55" t="s">
        <v>228</v>
      </c>
      <c r="E157" s="55" t="s">
        <v>400</v>
      </c>
      <c r="F157" s="244" t="s">
        <v>499</v>
      </c>
      <c r="G157" s="173" t="s">
        <v>723</v>
      </c>
      <c r="H157" s="212">
        <f t="shared" si="46"/>
        <v>383627.487</v>
      </c>
      <c r="I157" s="42">
        <v>376686.787</v>
      </c>
      <c r="J157" s="42">
        <v>6940.7</v>
      </c>
      <c r="K157" s="42">
        <v>0</v>
      </c>
      <c r="L157" s="47">
        <f t="shared" si="48"/>
        <v>383627.487</v>
      </c>
      <c r="M157" s="168">
        <f t="shared" si="47"/>
        <v>33135</v>
      </c>
      <c r="N157" s="143">
        <v>32598.8</v>
      </c>
      <c r="O157" s="147">
        <v>536.2</v>
      </c>
      <c r="P157" s="147">
        <v>0</v>
      </c>
      <c r="Q157" s="143">
        <f t="shared" si="49"/>
        <v>33135</v>
      </c>
      <c r="R157" s="187" t="s">
        <v>631</v>
      </c>
      <c r="S157" s="216"/>
    </row>
    <row r="158" spans="1:19" ht="48">
      <c r="A158" s="530"/>
      <c r="B158" s="530"/>
      <c r="C158" s="173" t="s">
        <v>105</v>
      </c>
      <c r="D158" s="55" t="s">
        <v>229</v>
      </c>
      <c r="E158" s="55" t="s">
        <v>345</v>
      </c>
      <c r="F158" s="244">
        <v>3.5</v>
      </c>
      <c r="G158" s="173">
        <v>90</v>
      </c>
      <c r="H158" s="212">
        <f t="shared" si="46"/>
        <v>3836.7</v>
      </c>
      <c r="I158" s="42">
        <v>3780</v>
      </c>
      <c r="J158" s="42">
        <v>56.7</v>
      </c>
      <c r="K158" s="42">
        <v>0</v>
      </c>
      <c r="L158" s="47">
        <f t="shared" si="48"/>
        <v>3836.7</v>
      </c>
      <c r="M158" s="168">
        <f t="shared" si="47"/>
        <v>348.2</v>
      </c>
      <c r="N158" s="143">
        <v>343</v>
      </c>
      <c r="O158" s="147">
        <v>5.2</v>
      </c>
      <c r="P158" s="147">
        <v>0</v>
      </c>
      <c r="Q158" s="143">
        <f t="shared" si="49"/>
        <v>348.2</v>
      </c>
      <c r="R158" s="187">
        <v>97</v>
      </c>
      <c r="S158" s="216"/>
    </row>
    <row r="159" spans="1:19" ht="24">
      <c r="A159" s="530"/>
      <c r="B159" s="530"/>
      <c r="C159" s="173" t="s">
        <v>106</v>
      </c>
      <c r="D159" s="55" t="s">
        <v>230</v>
      </c>
      <c r="E159" s="55" t="s">
        <v>387</v>
      </c>
      <c r="F159" s="244">
        <v>1.563</v>
      </c>
      <c r="G159" s="131">
        <v>1</v>
      </c>
      <c r="H159" s="212">
        <f t="shared" si="46"/>
        <v>19.400000000000002</v>
      </c>
      <c r="I159" s="42">
        <v>18.8</v>
      </c>
      <c r="J159" s="42">
        <v>0.6</v>
      </c>
      <c r="K159" s="42">
        <v>0</v>
      </c>
      <c r="L159" s="47">
        <f t="shared" si="48"/>
        <v>19.400000000000002</v>
      </c>
      <c r="M159" s="168">
        <f t="shared" si="47"/>
        <v>1.6</v>
      </c>
      <c r="N159" s="143">
        <v>1.5</v>
      </c>
      <c r="O159" s="147">
        <v>0.1</v>
      </c>
      <c r="P159" s="147">
        <v>0</v>
      </c>
      <c r="Q159" s="143">
        <f t="shared" si="49"/>
        <v>1.6</v>
      </c>
      <c r="R159" s="187">
        <v>1</v>
      </c>
      <c r="S159" s="216"/>
    </row>
    <row r="160" spans="1:19" ht="24">
      <c r="A160" s="530"/>
      <c r="B160" s="530"/>
      <c r="C160" s="173" t="s">
        <v>107</v>
      </c>
      <c r="D160" s="55" t="s">
        <v>232</v>
      </c>
      <c r="E160" s="55" t="s">
        <v>346</v>
      </c>
      <c r="F160" s="244">
        <v>150</v>
      </c>
      <c r="G160" s="131">
        <v>4</v>
      </c>
      <c r="H160" s="212">
        <f t="shared" si="46"/>
        <v>618</v>
      </c>
      <c r="I160" s="42">
        <v>600</v>
      </c>
      <c r="J160" s="42">
        <v>18</v>
      </c>
      <c r="K160" s="42">
        <v>0</v>
      </c>
      <c r="L160" s="47">
        <f t="shared" si="48"/>
        <v>618</v>
      </c>
      <c r="M160" s="168">
        <f t="shared" si="47"/>
        <v>0</v>
      </c>
      <c r="N160" s="143">
        <v>0</v>
      </c>
      <c r="O160" s="147">
        <v>0</v>
      </c>
      <c r="P160" s="147">
        <v>0</v>
      </c>
      <c r="Q160" s="143">
        <f t="shared" si="49"/>
        <v>0</v>
      </c>
      <c r="R160" s="187">
        <v>0</v>
      </c>
      <c r="S160" s="216"/>
    </row>
    <row r="161" spans="1:19" ht="24">
      <c r="A161" s="530"/>
      <c r="B161" s="530"/>
      <c r="C161" s="173" t="s">
        <v>108</v>
      </c>
      <c r="D161" s="55" t="s">
        <v>233</v>
      </c>
      <c r="E161" s="55" t="s">
        <v>347</v>
      </c>
      <c r="F161" s="244">
        <v>35</v>
      </c>
      <c r="G161" s="131">
        <v>4</v>
      </c>
      <c r="H161" s="212">
        <f t="shared" si="46"/>
        <v>1718.5</v>
      </c>
      <c r="I161" s="42">
        <v>1680</v>
      </c>
      <c r="J161" s="42">
        <v>38.5</v>
      </c>
      <c r="K161" s="42">
        <v>0</v>
      </c>
      <c r="L161" s="47">
        <f t="shared" si="48"/>
        <v>1718.5</v>
      </c>
      <c r="M161" s="168">
        <f t="shared" si="47"/>
        <v>143.2</v>
      </c>
      <c r="N161" s="143">
        <v>140</v>
      </c>
      <c r="O161" s="147">
        <v>3.2</v>
      </c>
      <c r="P161" s="147">
        <v>0</v>
      </c>
      <c r="Q161" s="143">
        <f t="shared" si="49"/>
        <v>143.2</v>
      </c>
      <c r="R161" s="187">
        <v>4</v>
      </c>
      <c r="S161" s="216"/>
    </row>
    <row r="162" spans="1:19" ht="36">
      <c r="A162" s="530"/>
      <c r="B162" s="530"/>
      <c r="C162" s="173" t="s">
        <v>109</v>
      </c>
      <c r="D162" s="55" t="s">
        <v>234</v>
      </c>
      <c r="E162" s="55" t="s">
        <v>358</v>
      </c>
      <c r="F162" s="244">
        <v>64.71</v>
      </c>
      <c r="G162" s="131">
        <v>5</v>
      </c>
      <c r="H162" s="212">
        <f t="shared" si="46"/>
        <v>327.4</v>
      </c>
      <c r="I162" s="42">
        <v>323.5</v>
      </c>
      <c r="J162" s="42">
        <v>3.9</v>
      </c>
      <c r="K162" s="42">
        <v>0</v>
      </c>
      <c r="L162" s="47">
        <f t="shared" si="48"/>
        <v>327.4</v>
      </c>
      <c r="M162" s="168">
        <f t="shared" si="47"/>
        <v>0</v>
      </c>
      <c r="N162" s="143">
        <v>0</v>
      </c>
      <c r="O162" s="147">
        <v>0</v>
      </c>
      <c r="P162" s="147">
        <v>0</v>
      </c>
      <c r="Q162" s="143">
        <f t="shared" si="49"/>
        <v>0</v>
      </c>
      <c r="R162" s="187">
        <v>0</v>
      </c>
      <c r="S162" s="216"/>
    </row>
    <row r="163" spans="1:19" ht="36">
      <c r="A163" s="530"/>
      <c r="B163" s="530"/>
      <c r="C163" s="173" t="s">
        <v>110</v>
      </c>
      <c r="D163" s="55" t="s">
        <v>235</v>
      </c>
      <c r="E163" s="55" t="s">
        <v>359</v>
      </c>
      <c r="F163" s="244">
        <v>21.566</v>
      </c>
      <c r="G163" s="131">
        <v>6</v>
      </c>
      <c r="H163" s="212">
        <f>L163</f>
        <v>131</v>
      </c>
      <c r="I163" s="42">
        <v>129.4</v>
      </c>
      <c r="J163" s="42">
        <v>1.6</v>
      </c>
      <c r="K163" s="42">
        <v>0</v>
      </c>
      <c r="L163" s="47">
        <f t="shared" si="48"/>
        <v>131</v>
      </c>
      <c r="M163" s="168">
        <f t="shared" si="47"/>
        <v>21.1</v>
      </c>
      <c r="N163" s="143">
        <v>20.8</v>
      </c>
      <c r="O163" s="147">
        <v>0.3</v>
      </c>
      <c r="P163" s="147">
        <v>0</v>
      </c>
      <c r="Q163" s="143">
        <f t="shared" si="49"/>
        <v>21.1</v>
      </c>
      <c r="R163" s="187">
        <v>1</v>
      </c>
      <c r="S163" s="216"/>
    </row>
    <row r="164" spans="1:19" ht="24">
      <c r="A164" s="530"/>
      <c r="B164" s="530"/>
      <c r="C164" s="173" t="s">
        <v>111</v>
      </c>
      <c r="D164" s="55" t="s">
        <v>236</v>
      </c>
      <c r="E164" s="55" t="s">
        <v>360</v>
      </c>
      <c r="F164" s="244">
        <v>53.92</v>
      </c>
      <c r="G164" s="131">
        <v>6</v>
      </c>
      <c r="H164" s="212">
        <f t="shared" si="46"/>
        <v>327.4</v>
      </c>
      <c r="I164" s="42">
        <v>323.5</v>
      </c>
      <c r="J164" s="42">
        <v>3.9</v>
      </c>
      <c r="K164" s="44">
        <v>0</v>
      </c>
      <c r="L164" s="47">
        <f t="shared" si="48"/>
        <v>327.4</v>
      </c>
      <c r="M164" s="168">
        <f t="shared" si="47"/>
        <v>0</v>
      </c>
      <c r="N164" s="143">
        <v>0</v>
      </c>
      <c r="O164" s="147">
        <v>0</v>
      </c>
      <c r="P164" s="147">
        <v>0</v>
      </c>
      <c r="Q164" s="143">
        <f t="shared" si="49"/>
        <v>0</v>
      </c>
      <c r="R164" s="187">
        <v>0</v>
      </c>
      <c r="S164" s="216"/>
    </row>
    <row r="165" spans="1:19" ht="48">
      <c r="A165" s="530"/>
      <c r="B165" s="530"/>
      <c r="C165" s="173" t="s">
        <v>112</v>
      </c>
      <c r="D165" s="55" t="s">
        <v>267</v>
      </c>
      <c r="E165" s="55" t="s">
        <v>399</v>
      </c>
      <c r="F165" s="244" t="s">
        <v>722</v>
      </c>
      <c r="G165" s="71">
        <v>4827</v>
      </c>
      <c r="H165" s="212">
        <f t="shared" si="46"/>
        <v>74159.29999999999</v>
      </c>
      <c r="I165" s="44">
        <v>72991.4</v>
      </c>
      <c r="J165" s="44">
        <v>1167.9</v>
      </c>
      <c r="K165" s="42">
        <v>0</v>
      </c>
      <c r="L165" s="47">
        <f t="shared" si="48"/>
        <v>74159.29999999999</v>
      </c>
      <c r="M165" s="168">
        <f t="shared" si="47"/>
        <v>6889.2</v>
      </c>
      <c r="N165" s="143">
        <v>6786.2</v>
      </c>
      <c r="O165" s="147">
        <v>103</v>
      </c>
      <c r="P165" s="147">
        <v>0</v>
      </c>
      <c r="Q165" s="143">
        <f t="shared" si="49"/>
        <v>6889.2</v>
      </c>
      <c r="R165" s="187">
        <v>4793</v>
      </c>
      <c r="S165" s="216"/>
    </row>
    <row r="166" spans="1:19" ht="48">
      <c r="A166" s="530"/>
      <c r="B166" s="530"/>
      <c r="C166" s="173" t="s">
        <v>113</v>
      </c>
      <c r="D166" s="55" t="s">
        <v>269</v>
      </c>
      <c r="E166" s="55" t="s">
        <v>350</v>
      </c>
      <c r="F166" s="244" t="s">
        <v>684</v>
      </c>
      <c r="G166" s="131">
        <v>40</v>
      </c>
      <c r="H166" s="212">
        <f t="shared" si="46"/>
        <v>660.1</v>
      </c>
      <c r="I166" s="42">
        <v>642.1</v>
      </c>
      <c r="J166" s="42">
        <v>18</v>
      </c>
      <c r="K166" s="42">
        <v>0</v>
      </c>
      <c r="L166" s="47">
        <f t="shared" si="48"/>
        <v>660.1</v>
      </c>
      <c r="M166" s="168">
        <f t="shared" si="47"/>
        <v>57.5</v>
      </c>
      <c r="N166" s="143">
        <v>56.3</v>
      </c>
      <c r="O166" s="147">
        <v>1.2</v>
      </c>
      <c r="P166" s="147">
        <v>0</v>
      </c>
      <c r="Q166" s="143">
        <f t="shared" si="49"/>
        <v>57.5</v>
      </c>
      <c r="R166" s="187">
        <v>39</v>
      </c>
      <c r="S166" s="216"/>
    </row>
    <row r="167" spans="1:19" ht="36">
      <c r="A167" s="530"/>
      <c r="B167" s="530"/>
      <c r="C167" s="173" t="s">
        <v>114</v>
      </c>
      <c r="D167" s="55" t="s">
        <v>270</v>
      </c>
      <c r="E167" s="55" t="s">
        <v>355</v>
      </c>
      <c r="F167" s="244" t="s">
        <v>685</v>
      </c>
      <c r="G167" s="131">
        <v>10</v>
      </c>
      <c r="H167" s="212">
        <f t="shared" si="46"/>
        <v>418.09999999999997</v>
      </c>
      <c r="I167" s="42">
        <v>410.7</v>
      </c>
      <c r="J167" s="42">
        <v>7.4</v>
      </c>
      <c r="K167" s="42">
        <v>0</v>
      </c>
      <c r="L167" s="47">
        <f t="shared" si="48"/>
        <v>418.09999999999997</v>
      </c>
      <c r="M167" s="168">
        <f t="shared" si="47"/>
        <v>21</v>
      </c>
      <c r="N167" s="143">
        <v>20.6</v>
      </c>
      <c r="O167" s="147">
        <v>0.4</v>
      </c>
      <c r="P167" s="147">
        <v>0</v>
      </c>
      <c r="Q167" s="143">
        <f t="shared" si="49"/>
        <v>21</v>
      </c>
      <c r="R167" s="187">
        <v>10</v>
      </c>
      <c r="S167" s="216"/>
    </row>
    <row r="168" spans="1:19" ht="24" customHeight="1">
      <c r="A168" s="530"/>
      <c r="B168" s="530"/>
      <c r="C168" s="173" t="s">
        <v>115</v>
      </c>
      <c r="D168" s="55" t="s">
        <v>271</v>
      </c>
      <c r="E168" s="55" t="s">
        <v>436</v>
      </c>
      <c r="F168" s="244">
        <v>42</v>
      </c>
      <c r="G168" s="131">
        <v>1</v>
      </c>
      <c r="H168" s="212">
        <f t="shared" si="46"/>
        <v>42.5</v>
      </c>
      <c r="I168" s="42">
        <v>42</v>
      </c>
      <c r="J168" s="42">
        <v>0.5</v>
      </c>
      <c r="K168" s="42">
        <v>0</v>
      </c>
      <c r="L168" s="47">
        <f t="shared" si="48"/>
        <v>42.5</v>
      </c>
      <c r="M168" s="168">
        <f t="shared" si="47"/>
        <v>0</v>
      </c>
      <c r="N168" s="147">
        <v>0</v>
      </c>
      <c r="O168" s="147">
        <v>0</v>
      </c>
      <c r="P168" s="147">
        <v>0</v>
      </c>
      <c r="Q168" s="143">
        <f aca="true" t="shared" si="50" ref="Q168:Q188">O168+N168+P168</f>
        <v>0</v>
      </c>
      <c r="R168" s="187">
        <v>0</v>
      </c>
      <c r="S168" s="216"/>
    </row>
    <row r="169" spans="1:19" ht="24" customHeight="1">
      <c r="A169" s="530"/>
      <c r="B169" s="530"/>
      <c r="C169" s="173" t="s">
        <v>116</v>
      </c>
      <c r="D169" s="55" t="s">
        <v>272</v>
      </c>
      <c r="E169" s="55" t="s">
        <v>435</v>
      </c>
      <c r="F169" s="244" t="s">
        <v>710</v>
      </c>
      <c r="G169" s="131">
        <v>1</v>
      </c>
      <c r="H169" s="212">
        <f t="shared" si="46"/>
        <v>3.1</v>
      </c>
      <c r="I169" s="42">
        <v>3</v>
      </c>
      <c r="J169" s="42">
        <v>0.1</v>
      </c>
      <c r="K169" s="42">
        <v>0</v>
      </c>
      <c r="L169" s="47">
        <f t="shared" si="48"/>
        <v>3.1</v>
      </c>
      <c r="M169" s="168">
        <f t="shared" si="47"/>
        <v>0</v>
      </c>
      <c r="N169" s="147">
        <v>0</v>
      </c>
      <c r="O169" s="147">
        <v>0</v>
      </c>
      <c r="P169" s="147">
        <v>0</v>
      </c>
      <c r="Q169" s="143">
        <f t="shared" si="50"/>
        <v>0</v>
      </c>
      <c r="R169" s="186">
        <v>0</v>
      </c>
      <c r="S169" s="216"/>
    </row>
    <row r="170" spans="1:19" ht="48">
      <c r="A170" s="530"/>
      <c r="B170" s="530"/>
      <c r="C170" s="173" t="s">
        <v>117</v>
      </c>
      <c r="D170" s="55" t="s">
        <v>273</v>
      </c>
      <c r="E170" s="55" t="s">
        <v>434</v>
      </c>
      <c r="F170" s="244" t="s">
        <v>686</v>
      </c>
      <c r="G170" s="131">
        <v>3</v>
      </c>
      <c r="H170" s="212">
        <f t="shared" si="46"/>
        <v>94.39999999999999</v>
      </c>
      <c r="I170" s="42">
        <v>93.3</v>
      </c>
      <c r="J170" s="42">
        <v>1.1</v>
      </c>
      <c r="K170" s="42">
        <v>0</v>
      </c>
      <c r="L170" s="47">
        <f t="shared" si="48"/>
        <v>94.39999999999999</v>
      </c>
      <c r="M170" s="168">
        <f t="shared" si="47"/>
        <v>5</v>
      </c>
      <c r="N170" s="143">
        <v>4.9</v>
      </c>
      <c r="O170" s="147">
        <v>0.1</v>
      </c>
      <c r="P170" s="147">
        <v>0</v>
      </c>
      <c r="Q170" s="143">
        <f t="shared" si="50"/>
        <v>5</v>
      </c>
      <c r="R170" s="186">
        <v>3</v>
      </c>
      <c r="S170" s="216"/>
    </row>
    <row r="171" spans="1:19" ht="36">
      <c r="A171" s="530"/>
      <c r="B171" s="530"/>
      <c r="C171" s="173" t="s">
        <v>118</v>
      </c>
      <c r="D171" s="55" t="s">
        <v>274</v>
      </c>
      <c r="E171" s="55" t="s">
        <v>361</v>
      </c>
      <c r="F171" s="244" t="s">
        <v>687</v>
      </c>
      <c r="G171" s="131">
        <v>150</v>
      </c>
      <c r="H171" s="212">
        <f t="shared" si="46"/>
        <v>2173.4</v>
      </c>
      <c r="I171" s="44">
        <v>2146.6</v>
      </c>
      <c r="J171" s="44">
        <v>26.8</v>
      </c>
      <c r="K171" s="44">
        <v>0</v>
      </c>
      <c r="L171" s="47">
        <f t="shared" si="48"/>
        <v>2173.4</v>
      </c>
      <c r="M171" s="147">
        <f>Q171</f>
        <v>202.1</v>
      </c>
      <c r="N171" s="143">
        <v>199.6</v>
      </c>
      <c r="O171" s="147">
        <v>2.5</v>
      </c>
      <c r="P171" s="147">
        <v>0</v>
      </c>
      <c r="Q171" s="143">
        <f t="shared" si="50"/>
        <v>202.1</v>
      </c>
      <c r="R171" s="187">
        <v>137</v>
      </c>
      <c r="S171" s="216"/>
    </row>
    <row r="172" spans="1:19" ht="48">
      <c r="A172" s="530"/>
      <c r="B172" s="530"/>
      <c r="C172" s="173" t="s">
        <v>119</v>
      </c>
      <c r="D172" s="55" t="s">
        <v>275</v>
      </c>
      <c r="E172" s="55" t="s">
        <v>381</v>
      </c>
      <c r="F172" s="244">
        <v>0</v>
      </c>
      <c r="G172" s="131">
        <v>0</v>
      </c>
      <c r="H172" s="24">
        <f t="shared" si="46"/>
        <v>0</v>
      </c>
      <c r="I172" s="42">
        <v>0</v>
      </c>
      <c r="J172" s="42">
        <v>0</v>
      </c>
      <c r="K172" s="42">
        <v>0</v>
      </c>
      <c r="L172" s="47">
        <f t="shared" si="48"/>
        <v>0</v>
      </c>
      <c r="M172" s="147">
        <f>Q172</f>
        <v>0</v>
      </c>
      <c r="N172" s="143">
        <v>0</v>
      </c>
      <c r="O172" s="147">
        <v>0</v>
      </c>
      <c r="P172" s="147">
        <v>0</v>
      </c>
      <c r="Q172" s="143">
        <f t="shared" si="50"/>
        <v>0</v>
      </c>
      <c r="R172" s="186">
        <v>0</v>
      </c>
      <c r="S172" s="216"/>
    </row>
    <row r="173" spans="1:19" ht="27.75" customHeight="1">
      <c r="A173" s="530"/>
      <c r="B173" s="530"/>
      <c r="C173" s="534" t="s">
        <v>120</v>
      </c>
      <c r="D173" s="55" t="s">
        <v>276</v>
      </c>
      <c r="E173" s="565" t="s">
        <v>390</v>
      </c>
      <c r="F173" s="244">
        <v>2</v>
      </c>
      <c r="G173" s="131">
        <v>100</v>
      </c>
      <c r="H173" s="24">
        <f t="shared" si="46"/>
        <v>200</v>
      </c>
      <c r="I173" s="42">
        <v>200</v>
      </c>
      <c r="J173" s="42">
        <v>0</v>
      </c>
      <c r="K173" s="42">
        <v>0</v>
      </c>
      <c r="L173" s="44">
        <f>J173+I173+K173</f>
        <v>200</v>
      </c>
      <c r="M173" s="147">
        <f aca="true" t="shared" si="51" ref="M173:M186">Q173</f>
        <v>0</v>
      </c>
      <c r="N173" s="143">
        <v>0</v>
      </c>
      <c r="O173" s="147">
        <v>0</v>
      </c>
      <c r="P173" s="147">
        <v>0</v>
      </c>
      <c r="Q173" s="143">
        <f t="shared" si="50"/>
        <v>0</v>
      </c>
      <c r="R173" s="186">
        <v>0</v>
      </c>
      <c r="S173" s="216"/>
    </row>
    <row r="174" spans="1:19" ht="37.5" customHeight="1">
      <c r="A174" s="530"/>
      <c r="B174" s="530"/>
      <c r="C174" s="531"/>
      <c r="D174" s="55"/>
      <c r="E174" s="567"/>
      <c r="F174" s="244" t="s">
        <v>716</v>
      </c>
      <c r="G174" s="71">
        <v>886</v>
      </c>
      <c r="H174" s="212">
        <f t="shared" si="46"/>
        <v>13589</v>
      </c>
      <c r="I174" s="42">
        <f>13585.1-200</f>
        <v>13385.1</v>
      </c>
      <c r="J174" s="42">
        <v>203.9</v>
      </c>
      <c r="K174" s="42">
        <v>0</v>
      </c>
      <c r="L174" s="44">
        <f aca="true" t="shared" si="52" ref="L174:L188">J174+I174+K174</f>
        <v>13589</v>
      </c>
      <c r="M174" s="147">
        <f t="shared" si="51"/>
        <v>297.3</v>
      </c>
      <c r="N174" s="143">
        <v>293.1</v>
      </c>
      <c r="O174" s="147">
        <v>4.2</v>
      </c>
      <c r="P174" s="147">
        <v>0</v>
      </c>
      <c r="Q174" s="143">
        <f t="shared" si="50"/>
        <v>297.3</v>
      </c>
      <c r="R174" s="186">
        <v>28</v>
      </c>
      <c r="S174" s="216"/>
    </row>
    <row r="175" spans="1:19" ht="24">
      <c r="A175" s="530"/>
      <c r="B175" s="530"/>
      <c r="C175" s="173" t="s">
        <v>121</v>
      </c>
      <c r="D175" s="55" t="s">
        <v>280</v>
      </c>
      <c r="E175" s="55" t="s">
        <v>356</v>
      </c>
      <c r="F175" s="244" t="s">
        <v>709</v>
      </c>
      <c r="G175" s="131">
        <v>4</v>
      </c>
      <c r="H175" s="212">
        <f t="shared" si="46"/>
        <v>81</v>
      </c>
      <c r="I175" s="44">
        <v>80</v>
      </c>
      <c r="J175" s="44">
        <v>1</v>
      </c>
      <c r="K175" s="44">
        <v>0</v>
      </c>
      <c r="L175" s="44">
        <f t="shared" si="52"/>
        <v>81</v>
      </c>
      <c r="M175" s="147">
        <f t="shared" si="51"/>
        <v>27.6</v>
      </c>
      <c r="N175" s="143">
        <v>27.3</v>
      </c>
      <c r="O175" s="147">
        <v>0.3</v>
      </c>
      <c r="P175" s="147">
        <v>0</v>
      </c>
      <c r="Q175" s="143">
        <f t="shared" si="50"/>
        <v>27.6</v>
      </c>
      <c r="R175" s="186">
        <v>2</v>
      </c>
      <c r="S175" s="216"/>
    </row>
    <row r="176" spans="1:19" ht="36">
      <c r="A176" s="530"/>
      <c r="B176" s="530"/>
      <c r="C176" s="173" t="s">
        <v>122</v>
      </c>
      <c r="D176" s="55" t="s">
        <v>281</v>
      </c>
      <c r="E176" s="55" t="s">
        <v>433</v>
      </c>
      <c r="F176" s="244">
        <v>1037</v>
      </c>
      <c r="G176" s="131">
        <v>1</v>
      </c>
      <c r="H176" s="212">
        <f t="shared" si="46"/>
        <v>1049.5</v>
      </c>
      <c r="I176" s="42">
        <v>1037</v>
      </c>
      <c r="J176" s="42">
        <v>12.5</v>
      </c>
      <c r="K176" s="42">
        <v>0</v>
      </c>
      <c r="L176" s="44">
        <f t="shared" si="52"/>
        <v>1049.5</v>
      </c>
      <c r="M176" s="147">
        <f t="shared" si="51"/>
        <v>1000</v>
      </c>
      <c r="N176" s="143">
        <v>1000</v>
      </c>
      <c r="O176" s="147">
        <v>0</v>
      </c>
      <c r="P176" s="147">
        <v>0</v>
      </c>
      <c r="Q176" s="143">
        <f t="shared" si="50"/>
        <v>1000</v>
      </c>
      <c r="R176" s="186">
        <v>1</v>
      </c>
      <c r="S176" s="216"/>
    </row>
    <row r="177" spans="1:19" ht="24">
      <c r="A177" s="530"/>
      <c r="B177" s="530"/>
      <c r="C177" s="173" t="s">
        <v>531</v>
      </c>
      <c r="D177" s="55" t="s">
        <v>242</v>
      </c>
      <c r="E177" s="55" t="s">
        <v>410</v>
      </c>
      <c r="F177" s="244" t="s">
        <v>500</v>
      </c>
      <c r="G177" s="131">
        <v>4723</v>
      </c>
      <c r="H177" s="212">
        <f t="shared" si="46"/>
        <v>75349.90000000001</v>
      </c>
      <c r="I177" s="42">
        <v>74163.3</v>
      </c>
      <c r="J177" s="42">
        <v>1186.6</v>
      </c>
      <c r="K177" s="42">
        <v>0</v>
      </c>
      <c r="L177" s="44">
        <f t="shared" si="52"/>
        <v>75349.90000000001</v>
      </c>
      <c r="M177" s="147">
        <f t="shared" si="51"/>
        <v>6002.1</v>
      </c>
      <c r="N177" s="143">
        <v>5920.1</v>
      </c>
      <c r="O177" s="147">
        <v>82</v>
      </c>
      <c r="P177" s="147">
        <v>0</v>
      </c>
      <c r="Q177" s="143">
        <f t="shared" si="50"/>
        <v>6002.1</v>
      </c>
      <c r="R177" s="187" t="s">
        <v>641</v>
      </c>
      <c r="S177" s="216"/>
    </row>
    <row r="178" spans="1:19" ht="36">
      <c r="A178" s="530"/>
      <c r="B178" s="530"/>
      <c r="C178" s="173" t="s">
        <v>561</v>
      </c>
      <c r="D178" s="55" t="s">
        <v>243</v>
      </c>
      <c r="E178" s="55" t="s">
        <v>626</v>
      </c>
      <c r="F178" s="247" t="s">
        <v>738</v>
      </c>
      <c r="G178" s="131">
        <v>15</v>
      </c>
      <c r="H178" s="212">
        <f t="shared" si="46"/>
        <v>426.1</v>
      </c>
      <c r="I178" s="42">
        <v>421</v>
      </c>
      <c r="J178" s="42">
        <v>5.1</v>
      </c>
      <c r="K178" s="42">
        <v>0</v>
      </c>
      <c r="L178" s="44">
        <f t="shared" si="52"/>
        <v>426.1</v>
      </c>
      <c r="M178" s="147">
        <f t="shared" si="51"/>
        <v>27.400000000000002</v>
      </c>
      <c r="N178" s="143">
        <v>27.1</v>
      </c>
      <c r="O178" s="147">
        <v>0.3</v>
      </c>
      <c r="P178" s="147">
        <v>0</v>
      </c>
      <c r="Q178" s="143">
        <f t="shared" si="50"/>
        <v>27.400000000000002</v>
      </c>
      <c r="R178" s="140" t="s">
        <v>642</v>
      </c>
      <c r="S178" s="216"/>
    </row>
    <row r="179" spans="1:19" ht="36">
      <c r="A179" s="530"/>
      <c r="B179" s="530"/>
      <c r="C179" s="173" t="s">
        <v>562</v>
      </c>
      <c r="D179" s="55" t="s">
        <v>244</v>
      </c>
      <c r="E179" s="55" t="s">
        <v>411</v>
      </c>
      <c r="F179" s="244" t="s">
        <v>412</v>
      </c>
      <c r="G179" s="131">
        <v>582</v>
      </c>
      <c r="H179" s="212">
        <f t="shared" si="46"/>
        <v>4901.2</v>
      </c>
      <c r="I179" s="42">
        <v>4824.5</v>
      </c>
      <c r="J179" s="42">
        <v>76.7</v>
      </c>
      <c r="K179" s="42">
        <v>0</v>
      </c>
      <c r="L179" s="44">
        <f t="shared" si="52"/>
        <v>4901.2</v>
      </c>
      <c r="M179" s="147">
        <f t="shared" si="51"/>
        <v>0</v>
      </c>
      <c r="N179" s="143">
        <v>0</v>
      </c>
      <c r="O179" s="147">
        <v>0</v>
      </c>
      <c r="P179" s="147">
        <v>0</v>
      </c>
      <c r="Q179" s="143">
        <f t="shared" si="50"/>
        <v>0</v>
      </c>
      <c r="R179" s="140" t="s">
        <v>628</v>
      </c>
      <c r="S179" s="216"/>
    </row>
    <row r="180" spans="1:19" ht="36">
      <c r="A180" s="530"/>
      <c r="B180" s="530"/>
      <c r="C180" s="173" t="s">
        <v>123</v>
      </c>
      <c r="D180" s="565" t="s">
        <v>245</v>
      </c>
      <c r="E180" s="565" t="s">
        <v>401</v>
      </c>
      <c r="F180" s="244">
        <v>117.58</v>
      </c>
      <c r="G180" s="131">
        <v>1</v>
      </c>
      <c r="H180" s="212">
        <f t="shared" si="46"/>
        <v>119</v>
      </c>
      <c r="I180" s="35">
        <v>117.6</v>
      </c>
      <c r="J180" s="35">
        <v>1.4</v>
      </c>
      <c r="K180" s="35">
        <v>0</v>
      </c>
      <c r="L180" s="44">
        <f t="shared" si="52"/>
        <v>119</v>
      </c>
      <c r="M180" s="147">
        <f t="shared" si="51"/>
        <v>0</v>
      </c>
      <c r="N180" s="143">
        <v>0</v>
      </c>
      <c r="O180" s="147">
        <v>0</v>
      </c>
      <c r="P180" s="147">
        <v>0</v>
      </c>
      <c r="Q180" s="143">
        <f t="shared" si="50"/>
        <v>0</v>
      </c>
      <c r="R180" s="186">
        <v>0</v>
      </c>
      <c r="S180" s="216"/>
    </row>
    <row r="181" spans="1:19" ht="36">
      <c r="A181" s="530"/>
      <c r="B181" s="530"/>
      <c r="C181" s="173" t="s">
        <v>124</v>
      </c>
      <c r="D181" s="566"/>
      <c r="E181" s="566"/>
      <c r="F181" s="244">
        <v>82.31</v>
      </c>
      <c r="G181" s="131">
        <v>1</v>
      </c>
      <c r="H181" s="212">
        <f t="shared" si="46"/>
        <v>83.71000000000001</v>
      </c>
      <c r="I181" s="35">
        <v>82.31</v>
      </c>
      <c r="J181" s="35">
        <v>1.4</v>
      </c>
      <c r="K181" s="35">
        <v>0</v>
      </c>
      <c r="L181" s="44">
        <f t="shared" si="52"/>
        <v>83.71000000000001</v>
      </c>
      <c r="M181" s="147">
        <f t="shared" si="51"/>
        <v>0</v>
      </c>
      <c r="N181" s="143">
        <v>0</v>
      </c>
      <c r="O181" s="147">
        <v>0</v>
      </c>
      <c r="P181" s="147">
        <v>0</v>
      </c>
      <c r="Q181" s="143">
        <f t="shared" si="50"/>
        <v>0</v>
      </c>
      <c r="R181" s="186">
        <v>0</v>
      </c>
      <c r="S181" s="216"/>
    </row>
    <row r="182" spans="1:19" ht="36">
      <c r="A182" s="530"/>
      <c r="B182" s="530"/>
      <c r="C182" s="173" t="s">
        <v>125</v>
      </c>
      <c r="D182" s="567"/>
      <c r="E182" s="567"/>
      <c r="F182" s="244">
        <v>58.79</v>
      </c>
      <c r="G182" s="131">
        <v>3</v>
      </c>
      <c r="H182" s="212">
        <f>L182</f>
        <v>180.8</v>
      </c>
      <c r="I182" s="35">
        <v>176.4</v>
      </c>
      <c r="J182" s="35">
        <v>4.4</v>
      </c>
      <c r="K182" s="35">
        <v>0</v>
      </c>
      <c r="L182" s="44">
        <f t="shared" si="52"/>
        <v>180.8</v>
      </c>
      <c r="M182" s="147">
        <f t="shared" si="51"/>
        <v>0</v>
      </c>
      <c r="N182" s="143">
        <v>0</v>
      </c>
      <c r="O182" s="147">
        <v>0</v>
      </c>
      <c r="P182" s="147">
        <v>0</v>
      </c>
      <c r="Q182" s="143">
        <f t="shared" si="50"/>
        <v>0</v>
      </c>
      <c r="R182" s="186">
        <v>0</v>
      </c>
      <c r="S182" s="223"/>
    </row>
    <row r="183" spans="1:19" ht="48">
      <c r="A183" s="530"/>
      <c r="B183" s="530"/>
      <c r="C183" s="173" t="s">
        <v>532</v>
      </c>
      <c r="D183" s="55" t="s">
        <v>246</v>
      </c>
      <c r="E183" s="55" t="s">
        <v>404</v>
      </c>
      <c r="F183" s="247">
        <v>0.3952</v>
      </c>
      <c r="G183" s="131">
        <v>3</v>
      </c>
      <c r="H183" s="212">
        <f t="shared" si="46"/>
        <v>14.5</v>
      </c>
      <c r="I183" s="42">
        <v>14.3</v>
      </c>
      <c r="J183" s="42">
        <v>0.2</v>
      </c>
      <c r="K183" s="42">
        <v>0</v>
      </c>
      <c r="L183" s="44">
        <f t="shared" si="52"/>
        <v>14.5</v>
      </c>
      <c r="M183" s="147">
        <f t="shared" si="51"/>
        <v>1.2000000000000002</v>
      </c>
      <c r="N183" s="143">
        <v>1.1</v>
      </c>
      <c r="O183" s="147">
        <v>0.1</v>
      </c>
      <c r="P183" s="147">
        <v>0</v>
      </c>
      <c r="Q183" s="143">
        <f t="shared" si="50"/>
        <v>1.2000000000000002</v>
      </c>
      <c r="R183" s="140" t="s">
        <v>632</v>
      </c>
      <c r="S183" s="216"/>
    </row>
    <row r="184" spans="1:19" ht="60">
      <c r="A184" s="530"/>
      <c r="B184" s="530"/>
      <c r="C184" s="173" t="s">
        <v>126</v>
      </c>
      <c r="D184" s="55" t="s">
        <v>251</v>
      </c>
      <c r="E184" s="55" t="s">
        <v>624</v>
      </c>
      <c r="F184" s="244">
        <v>12.5</v>
      </c>
      <c r="G184" s="131">
        <v>225</v>
      </c>
      <c r="H184" s="212">
        <f t="shared" si="46"/>
        <v>34239.4</v>
      </c>
      <c r="I184" s="42">
        <v>33750</v>
      </c>
      <c r="J184" s="42">
        <v>489.4</v>
      </c>
      <c r="K184" s="42">
        <v>0</v>
      </c>
      <c r="L184" s="44">
        <f t="shared" si="52"/>
        <v>34239.4</v>
      </c>
      <c r="M184" s="147">
        <f t="shared" si="51"/>
        <v>2698.7000000000003</v>
      </c>
      <c r="N184" s="143">
        <v>2661.4</v>
      </c>
      <c r="O184" s="147">
        <v>37.3</v>
      </c>
      <c r="P184" s="147">
        <v>0</v>
      </c>
      <c r="Q184" s="143">
        <f t="shared" si="50"/>
        <v>2698.7000000000003</v>
      </c>
      <c r="R184" s="187" t="s">
        <v>643</v>
      </c>
      <c r="S184" s="216"/>
    </row>
    <row r="185" spans="1:19" ht="24">
      <c r="A185" s="530"/>
      <c r="B185" s="530"/>
      <c r="C185" s="173" t="s">
        <v>311</v>
      </c>
      <c r="D185" s="55" t="s">
        <v>252</v>
      </c>
      <c r="E185" s="55" t="s">
        <v>618</v>
      </c>
      <c r="F185" s="248" t="s">
        <v>728</v>
      </c>
      <c r="G185" s="11" t="s">
        <v>729</v>
      </c>
      <c r="H185" s="212">
        <f t="shared" si="46"/>
        <v>25978.3</v>
      </c>
      <c r="I185" s="47">
        <v>25714.5</v>
      </c>
      <c r="J185" s="47">
        <v>263.8</v>
      </c>
      <c r="K185" s="47">
        <v>0</v>
      </c>
      <c r="L185" s="44">
        <f t="shared" si="52"/>
        <v>25978.3</v>
      </c>
      <c r="M185" s="147">
        <f t="shared" si="51"/>
        <v>2054.7000000000003</v>
      </c>
      <c r="N185" s="143">
        <v>2037.4</v>
      </c>
      <c r="O185" s="147">
        <v>17.3</v>
      </c>
      <c r="P185" s="147">
        <v>0</v>
      </c>
      <c r="Q185" s="143">
        <f t="shared" si="50"/>
        <v>2054.7000000000003</v>
      </c>
      <c r="R185" s="187" t="s">
        <v>644</v>
      </c>
      <c r="S185" s="216"/>
    </row>
    <row r="186" spans="1:19" ht="60">
      <c r="A186" s="530"/>
      <c r="B186" s="530"/>
      <c r="C186" s="173" t="s">
        <v>127</v>
      </c>
      <c r="D186" s="55" t="s">
        <v>288</v>
      </c>
      <c r="E186" s="55" t="s">
        <v>442</v>
      </c>
      <c r="F186" s="244" t="s">
        <v>688</v>
      </c>
      <c r="G186" s="131">
        <v>20</v>
      </c>
      <c r="H186" s="212">
        <f t="shared" si="46"/>
        <v>850.2</v>
      </c>
      <c r="I186" s="42">
        <v>840</v>
      </c>
      <c r="J186" s="42">
        <v>10.2</v>
      </c>
      <c r="K186" s="42">
        <v>0</v>
      </c>
      <c r="L186" s="44">
        <f t="shared" si="52"/>
        <v>850.2</v>
      </c>
      <c r="M186" s="147">
        <f t="shared" si="51"/>
        <v>0</v>
      </c>
      <c r="N186" s="143">
        <v>0</v>
      </c>
      <c r="O186" s="147">
        <v>0</v>
      </c>
      <c r="P186" s="147">
        <v>0</v>
      </c>
      <c r="Q186" s="143">
        <f t="shared" si="50"/>
        <v>0</v>
      </c>
      <c r="R186" s="140" t="s">
        <v>628</v>
      </c>
      <c r="S186" s="216"/>
    </row>
    <row r="187" spans="1:19" ht="96">
      <c r="A187" s="530"/>
      <c r="B187" s="530"/>
      <c r="C187" s="173" t="s">
        <v>582</v>
      </c>
      <c r="D187" s="55" t="s">
        <v>289</v>
      </c>
      <c r="E187" s="55" t="s">
        <v>617</v>
      </c>
      <c r="F187" s="244" t="s">
        <v>501</v>
      </c>
      <c r="G187" s="131">
        <v>30</v>
      </c>
      <c r="H187" s="212">
        <f>L187</f>
        <v>913.5</v>
      </c>
      <c r="I187" s="42">
        <v>900</v>
      </c>
      <c r="J187" s="42">
        <v>13.5</v>
      </c>
      <c r="K187" s="42">
        <v>0</v>
      </c>
      <c r="L187" s="44">
        <f t="shared" si="52"/>
        <v>913.5</v>
      </c>
      <c r="M187" s="147">
        <f>Q187</f>
        <v>20</v>
      </c>
      <c r="N187" s="143">
        <v>19.8</v>
      </c>
      <c r="O187" s="147">
        <v>0.2</v>
      </c>
      <c r="P187" s="147">
        <v>0</v>
      </c>
      <c r="Q187" s="143">
        <f t="shared" si="50"/>
        <v>20</v>
      </c>
      <c r="R187" s="140" t="s">
        <v>633</v>
      </c>
      <c r="S187" s="216"/>
    </row>
    <row r="188" spans="1:19" ht="24">
      <c r="A188" s="530"/>
      <c r="B188" s="530"/>
      <c r="C188" s="173" t="s">
        <v>164</v>
      </c>
      <c r="D188" s="69"/>
      <c r="E188" s="69"/>
      <c r="F188" s="132"/>
      <c r="G188" s="131"/>
      <c r="H188" s="24">
        <f t="shared" si="46"/>
        <v>9419.7</v>
      </c>
      <c r="I188" s="14">
        <f>I189</f>
        <v>9200.2</v>
      </c>
      <c r="J188" s="210">
        <f>J189</f>
        <v>219.5</v>
      </c>
      <c r="K188" s="210">
        <f>K189</f>
        <v>0</v>
      </c>
      <c r="L188" s="44">
        <f t="shared" si="52"/>
        <v>9419.7</v>
      </c>
      <c r="M188" s="147">
        <f>Q188</f>
        <v>73</v>
      </c>
      <c r="N188" s="147">
        <f>N189</f>
        <v>72.1</v>
      </c>
      <c r="O188" s="207">
        <f>O189</f>
        <v>0.9</v>
      </c>
      <c r="P188" s="207">
        <f>P189</f>
        <v>0</v>
      </c>
      <c r="Q188" s="143">
        <f t="shared" si="50"/>
        <v>73</v>
      </c>
      <c r="R188" s="186">
        <f>R189+R190+R191+R192</f>
        <v>26</v>
      </c>
      <c r="S188" s="216"/>
    </row>
    <row r="189" spans="1:19" ht="29.25" customHeight="1">
      <c r="A189" s="530"/>
      <c r="B189" s="530"/>
      <c r="C189" s="86" t="s">
        <v>165</v>
      </c>
      <c r="D189" s="565" t="s">
        <v>290</v>
      </c>
      <c r="E189" s="565" t="s">
        <v>625</v>
      </c>
      <c r="F189" s="247" t="s">
        <v>733</v>
      </c>
      <c r="G189" s="131">
        <v>30</v>
      </c>
      <c r="H189" s="539">
        <f>I189+J189</f>
        <v>9419.7</v>
      </c>
      <c r="I189" s="572">
        <v>9200.2</v>
      </c>
      <c r="J189" s="572">
        <f>112.6+106.9</f>
        <v>219.5</v>
      </c>
      <c r="K189" s="178"/>
      <c r="L189" s="572">
        <f>J189+I189+K190</f>
        <v>9419.7</v>
      </c>
      <c r="M189" s="561">
        <f>Q189</f>
        <v>73</v>
      </c>
      <c r="N189" s="549">
        <v>72.1</v>
      </c>
      <c r="O189" s="561">
        <v>0.9</v>
      </c>
      <c r="P189" s="561">
        <v>0</v>
      </c>
      <c r="Q189" s="549">
        <f>O189+N189</f>
        <v>73</v>
      </c>
      <c r="R189" s="187">
        <v>26</v>
      </c>
      <c r="S189" s="216"/>
    </row>
    <row r="190" spans="1:19" ht="36">
      <c r="A190" s="530"/>
      <c r="B190" s="530"/>
      <c r="C190" s="86" t="s">
        <v>166</v>
      </c>
      <c r="D190" s="566"/>
      <c r="E190" s="566"/>
      <c r="F190" s="244" t="s">
        <v>734</v>
      </c>
      <c r="G190" s="80" t="s">
        <v>737</v>
      </c>
      <c r="H190" s="540"/>
      <c r="I190" s="573"/>
      <c r="J190" s="573"/>
      <c r="K190" s="179">
        <v>0</v>
      </c>
      <c r="L190" s="573"/>
      <c r="M190" s="562"/>
      <c r="N190" s="564"/>
      <c r="O190" s="562"/>
      <c r="P190" s="562"/>
      <c r="Q190" s="564"/>
      <c r="R190" s="186">
        <v>0</v>
      </c>
      <c r="S190" s="216"/>
    </row>
    <row r="191" spans="1:19" ht="29.25" customHeight="1">
      <c r="A191" s="530"/>
      <c r="B191" s="530"/>
      <c r="C191" s="86" t="s">
        <v>167</v>
      </c>
      <c r="D191" s="566"/>
      <c r="E191" s="566"/>
      <c r="F191" s="244" t="s">
        <v>735</v>
      </c>
      <c r="G191" s="131">
        <v>35</v>
      </c>
      <c r="H191" s="540"/>
      <c r="I191" s="573"/>
      <c r="J191" s="573"/>
      <c r="K191" s="179"/>
      <c r="L191" s="573"/>
      <c r="M191" s="562"/>
      <c r="N191" s="564"/>
      <c r="O191" s="562"/>
      <c r="P191" s="562"/>
      <c r="Q191" s="564"/>
      <c r="R191" s="186">
        <v>0</v>
      </c>
      <c r="S191" s="216"/>
    </row>
    <row r="192" spans="1:19" ht="24.75" customHeight="1">
      <c r="A192" s="530"/>
      <c r="B192" s="530"/>
      <c r="C192" s="86" t="s">
        <v>168</v>
      </c>
      <c r="D192" s="567"/>
      <c r="E192" s="567"/>
      <c r="F192" s="244" t="s">
        <v>736</v>
      </c>
      <c r="G192" s="131">
        <v>20</v>
      </c>
      <c r="H192" s="541"/>
      <c r="I192" s="574"/>
      <c r="J192" s="574"/>
      <c r="K192" s="180"/>
      <c r="L192" s="574"/>
      <c r="M192" s="563"/>
      <c r="N192" s="550"/>
      <c r="O192" s="563"/>
      <c r="P192" s="563"/>
      <c r="Q192" s="550"/>
      <c r="R192" s="186">
        <v>0</v>
      </c>
      <c r="S192" s="216"/>
    </row>
    <row r="193" spans="1:19" ht="26.25" customHeight="1">
      <c r="A193" s="530"/>
      <c r="B193" s="530"/>
      <c r="C193" s="173" t="s">
        <v>14</v>
      </c>
      <c r="D193" s="55" t="s">
        <v>277</v>
      </c>
      <c r="E193" s="55" t="s">
        <v>386</v>
      </c>
      <c r="F193" s="247" t="s">
        <v>689</v>
      </c>
      <c r="G193" s="131">
        <v>75</v>
      </c>
      <c r="H193" s="212">
        <f t="shared" si="46"/>
        <v>674.4</v>
      </c>
      <c r="I193" s="42">
        <v>669</v>
      </c>
      <c r="J193" s="42">
        <v>5.4</v>
      </c>
      <c r="K193" s="42">
        <v>0</v>
      </c>
      <c r="L193" s="42">
        <f>J193+I193+K193</f>
        <v>674.4</v>
      </c>
      <c r="M193" s="147">
        <f aca="true" t="shared" si="53" ref="M193:M199">Q193</f>
        <v>0</v>
      </c>
      <c r="N193" s="143"/>
      <c r="O193" s="147">
        <v>0</v>
      </c>
      <c r="P193" s="147">
        <v>0</v>
      </c>
      <c r="Q193" s="143">
        <f aca="true" t="shared" si="54" ref="Q193:Q199">O193+N193+P193</f>
        <v>0</v>
      </c>
      <c r="R193" s="186">
        <v>0</v>
      </c>
      <c r="S193" s="216"/>
    </row>
    <row r="194" spans="1:19" ht="46.5" customHeight="1">
      <c r="A194" s="530"/>
      <c r="B194" s="530"/>
      <c r="C194" s="173" t="s">
        <v>128</v>
      </c>
      <c r="D194" s="55" t="s">
        <v>287</v>
      </c>
      <c r="E194" s="55" t="s">
        <v>413</v>
      </c>
      <c r="F194" s="244" t="s">
        <v>690</v>
      </c>
      <c r="G194" s="131">
        <v>550</v>
      </c>
      <c r="H194" s="212">
        <f t="shared" si="46"/>
        <v>16613.7</v>
      </c>
      <c r="I194" s="42">
        <v>16384.3</v>
      </c>
      <c r="J194" s="42">
        <v>229.4</v>
      </c>
      <c r="K194" s="42">
        <v>0</v>
      </c>
      <c r="L194" s="42">
        <f aca="true" t="shared" si="55" ref="L194:L199">J194+I194+K194</f>
        <v>16613.7</v>
      </c>
      <c r="M194" s="147">
        <f t="shared" si="53"/>
        <v>1374.2</v>
      </c>
      <c r="N194" s="143">
        <v>1356.7</v>
      </c>
      <c r="O194" s="147">
        <v>17.5</v>
      </c>
      <c r="P194" s="147">
        <v>0</v>
      </c>
      <c r="Q194" s="143">
        <f t="shared" si="54"/>
        <v>1374.2</v>
      </c>
      <c r="R194" s="187">
        <v>500</v>
      </c>
      <c r="S194" s="216"/>
    </row>
    <row r="195" spans="1:19" ht="46.5" customHeight="1">
      <c r="A195" s="530"/>
      <c r="B195" s="530"/>
      <c r="C195" s="173" t="s">
        <v>466</v>
      </c>
      <c r="D195" s="55"/>
      <c r="E195" s="55" t="s">
        <v>467</v>
      </c>
      <c r="F195" s="244" t="s">
        <v>767</v>
      </c>
      <c r="G195" s="131">
        <v>41</v>
      </c>
      <c r="H195" s="24">
        <f t="shared" si="46"/>
        <v>13229.2</v>
      </c>
      <c r="I195" s="42">
        <v>13229.2</v>
      </c>
      <c r="J195" s="42">
        <v>0</v>
      </c>
      <c r="K195" s="42">
        <v>0</v>
      </c>
      <c r="L195" s="42">
        <f t="shared" si="55"/>
        <v>13229.2</v>
      </c>
      <c r="M195" s="147">
        <f t="shared" si="53"/>
        <v>0</v>
      </c>
      <c r="N195" s="147">
        <v>0</v>
      </c>
      <c r="O195" s="147">
        <v>0</v>
      </c>
      <c r="P195" s="147">
        <v>0</v>
      </c>
      <c r="Q195" s="143">
        <f t="shared" si="54"/>
        <v>0</v>
      </c>
      <c r="R195" s="187">
        <v>0</v>
      </c>
      <c r="S195" s="216"/>
    </row>
    <row r="196" spans="1:19" ht="69" customHeight="1">
      <c r="A196" s="530"/>
      <c r="B196" s="530"/>
      <c r="C196" s="173" t="s">
        <v>469</v>
      </c>
      <c r="D196" s="55"/>
      <c r="E196" s="55" t="s">
        <v>468</v>
      </c>
      <c r="F196" s="244" t="s">
        <v>766</v>
      </c>
      <c r="G196" s="131">
        <v>10</v>
      </c>
      <c r="H196" s="24">
        <f t="shared" si="46"/>
        <v>2274</v>
      </c>
      <c r="I196" s="42">
        <v>1840</v>
      </c>
      <c r="J196" s="42">
        <v>434</v>
      </c>
      <c r="K196" s="42">
        <v>0</v>
      </c>
      <c r="L196" s="42">
        <f t="shared" si="55"/>
        <v>2274</v>
      </c>
      <c r="M196" s="147">
        <f t="shared" si="53"/>
        <v>0</v>
      </c>
      <c r="N196" s="147">
        <v>0</v>
      </c>
      <c r="O196" s="147">
        <v>0</v>
      </c>
      <c r="P196" s="147">
        <v>0</v>
      </c>
      <c r="Q196" s="143">
        <f t="shared" si="54"/>
        <v>0</v>
      </c>
      <c r="R196" s="186">
        <v>0</v>
      </c>
      <c r="S196" s="216"/>
    </row>
    <row r="197" spans="1:20" ht="46.5" customHeight="1">
      <c r="A197" s="530"/>
      <c r="B197" s="530"/>
      <c r="C197" s="173" t="s">
        <v>473</v>
      </c>
      <c r="D197" s="55"/>
      <c r="E197" s="55" t="s">
        <v>474</v>
      </c>
      <c r="F197" s="244" t="s">
        <v>519</v>
      </c>
      <c r="G197" s="131">
        <v>50</v>
      </c>
      <c r="H197" s="24">
        <v>600</v>
      </c>
      <c r="I197" s="42">
        <v>600</v>
      </c>
      <c r="J197" s="42">
        <v>0</v>
      </c>
      <c r="K197" s="42">
        <v>0</v>
      </c>
      <c r="L197" s="42">
        <f t="shared" si="55"/>
        <v>600</v>
      </c>
      <c r="M197" s="147">
        <f t="shared" si="53"/>
        <v>0</v>
      </c>
      <c r="N197" s="147">
        <v>0</v>
      </c>
      <c r="O197" s="147">
        <v>0</v>
      </c>
      <c r="P197" s="147">
        <v>0</v>
      </c>
      <c r="Q197" s="143">
        <f t="shared" si="54"/>
        <v>0</v>
      </c>
      <c r="R197" s="186">
        <v>0</v>
      </c>
      <c r="S197" s="216"/>
      <c r="T197" s="160"/>
    </row>
    <row r="198" spans="1:20" ht="36.75" customHeight="1">
      <c r="A198" s="531"/>
      <c r="B198" s="530"/>
      <c r="C198" s="173" t="s">
        <v>486</v>
      </c>
      <c r="D198" s="71"/>
      <c r="E198" s="71" t="s">
        <v>487</v>
      </c>
      <c r="F198" s="247">
        <v>1.54</v>
      </c>
      <c r="G198" s="71">
        <v>300</v>
      </c>
      <c r="H198" s="212">
        <f t="shared" si="46"/>
        <v>462</v>
      </c>
      <c r="I198" s="42">
        <v>462</v>
      </c>
      <c r="J198" s="42">
        <v>0</v>
      </c>
      <c r="K198" s="42">
        <v>0</v>
      </c>
      <c r="L198" s="42">
        <f t="shared" si="55"/>
        <v>462</v>
      </c>
      <c r="M198" s="147">
        <f t="shared" si="53"/>
        <v>0</v>
      </c>
      <c r="N198" s="147">
        <v>0</v>
      </c>
      <c r="O198" s="147">
        <v>0</v>
      </c>
      <c r="P198" s="147">
        <v>0</v>
      </c>
      <c r="Q198" s="143">
        <f t="shared" si="54"/>
        <v>0</v>
      </c>
      <c r="R198" s="186">
        <v>27</v>
      </c>
      <c r="S198" s="216"/>
      <c r="T198" s="160"/>
    </row>
    <row r="199" spans="1:20" ht="36.75" customHeight="1">
      <c r="A199" s="165"/>
      <c r="B199" s="531"/>
      <c r="C199" s="173" t="s">
        <v>548</v>
      </c>
      <c r="D199" s="71" t="s">
        <v>421</v>
      </c>
      <c r="E199" s="71" t="s">
        <v>549</v>
      </c>
      <c r="F199" s="247" t="s">
        <v>674</v>
      </c>
      <c r="G199" s="71">
        <v>19</v>
      </c>
      <c r="H199" s="26">
        <v>666.5</v>
      </c>
      <c r="I199" s="42">
        <v>0</v>
      </c>
      <c r="J199" s="42">
        <v>0</v>
      </c>
      <c r="K199" s="42">
        <v>666.5</v>
      </c>
      <c r="L199" s="42">
        <f t="shared" si="55"/>
        <v>666.5</v>
      </c>
      <c r="M199" s="147">
        <f t="shared" si="53"/>
        <v>0</v>
      </c>
      <c r="N199" s="147">
        <v>0</v>
      </c>
      <c r="O199" s="147">
        <v>0</v>
      </c>
      <c r="P199" s="147">
        <v>0</v>
      </c>
      <c r="Q199" s="143">
        <f t="shared" si="54"/>
        <v>0</v>
      </c>
      <c r="R199" s="140" t="s">
        <v>628</v>
      </c>
      <c r="S199" s="239"/>
      <c r="T199" s="160"/>
    </row>
    <row r="200" spans="1:19" s="100" customFormat="1" ht="21.75" customHeight="1">
      <c r="A200" s="96"/>
      <c r="B200" s="34" t="s">
        <v>316</v>
      </c>
      <c r="C200" s="135"/>
      <c r="D200" s="104"/>
      <c r="E200" s="104"/>
      <c r="F200" s="135"/>
      <c r="G200" s="135"/>
      <c r="H200" s="104">
        <f>H199+H198+H197+H196+H195+H194+H193+H188+H187+H186+H185+H184+H183+H182+H181+H180+H179+H178+H177+H176+H175+H174+H173+H172+H171+H170+H169+H168+H167+H166+H165+H164+H163+H162+H161+H160+H159+H158+H157+H156+H155+H154+H153+H152+H151+H150+H149+H148+H147+H146</f>
        <v>1115926.097</v>
      </c>
      <c r="I200" s="233">
        <f aca="true" t="shared" si="56" ref="I200:Q200">I199+I198+I197+I196+I195+I194+I193+I188+I187+I186+I185+I184+I183+I182+I181+I180+I179+I178+I177+I176+I175+I174+I173+I172+I171+I170+I169+I168+I167+I166+I165+I164+I163+I162+I161+I160+I159+I158+I157+I156+I155+I154+I153+I152+I151+I150+I149+I148+I147+I146</f>
        <v>1095613.7970000003</v>
      </c>
      <c r="J200" s="233">
        <f t="shared" si="56"/>
        <v>19645.800000000003</v>
      </c>
      <c r="K200" s="233">
        <f t="shared" si="56"/>
        <v>666.5</v>
      </c>
      <c r="L200" s="233">
        <f t="shared" si="56"/>
        <v>1115926.097</v>
      </c>
      <c r="M200" s="233">
        <f t="shared" si="56"/>
        <v>83704.69999999998</v>
      </c>
      <c r="N200" s="233">
        <f t="shared" si="56"/>
        <v>82445.20000000001</v>
      </c>
      <c r="O200" s="233">
        <f t="shared" si="56"/>
        <v>1259.4999999999998</v>
      </c>
      <c r="P200" s="233">
        <f t="shared" si="56"/>
        <v>0</v>
      </c>
      <c r="Q200" s="233">
        <f t="shared" si="56"/>
        <v>83704.69999999998</v>
      </c>
      <c r="R200" s="104"/>
      <c r="S200" s="148"/>
    </row>
    <row r="201" spans="1:19" ht="24">
      <c r="A201" s="534" t="s">
        <v>129</v>
      </c>
      <c r="B201" s="534" t="s">
        <v>452</v>
      </c>
      <c r="C201" s="173" t="s">
        <v>130</v>
      </c>
      <c r="D201" s="565" t="s">
        <v>259</v>
      </c>
      <c r="E201" s="565" t="s">
        <v>366</v>
      </c>
      <c r="F201" s="244">
        <v>20</v>
      </c>
      <c r="G201" s="80" t="s">
        <v>712</v>
      </c>
      <c r="H201" s="568">
        <f>L201</f>
        <v>625</v>
      </c>
      <c r="I201" s="559">
        <v>615</v>
      </c>
      <c r="J201" s="559">
        <v>10</v>
      </c>
      <c r="K201" s="559">
        <v>0</v>
      </c>
      <c r="L201" s="559">
        <f>I201+J201+K201</f>
        <v>625</v>
      </c>
      <c r="M201" s="561">
        <f>Q201</f>
        <v>28.5</v>
      </c>
      <c r="N201" s="249">
        <v>0</v>
      </c>
      <c r="O201" s="250">
        <v>0</v>
      </c>
      <c r="P201" s="250">
        <v>0</v>
      </c>
      <c r="Q201" s="549">
        <f>N201+N202+O201+O202+P201+P202</f>
        <v>28.5</v>
      </c>
      <c r="R201" s="186">
        <v>0</v>
      </c>
      <c r="S201" s="216"/>
    </row>
    <row r="202" spans="1:19" ht="24">
      <c r="A202" s="530"/>
      <c r="B202" s="530"/>
      <c r="C202" s="173" t="s">
        <v>131</v>
      </c>
      <c r="D202" s="566"/>
      <c r="E202" s="566"/>
      <c r="F202" s="244">
        <v>21</v>
      </c>
      <c r="G202" s="80" t="s">
        <v>712</v>
      </c>
      <c r="H202" s="569"/>
      <c r="I202" s="560"/>
      <c r="J202" s="560"/>
      <c r="K202" s="560"/>
      <c r="L202" s="560"/>
      <c r="M202" s="563"/>
      <c r="N202" s="249">
        <v>28.2</v>
      </c>
      <c r="O202" s="250">
        <v>0.3</v>
      </c>
      <c r="P202" s="250">
        <v>0</v>
      </c>
      <c r="Q202" s="550"/>
      <c r="R202" s="186">
        <v>2</v>
      </c>
      <c r="S202" s="216"/>
    </row>
    <row r="203" spans="1:19" ht="36">
      <c r="A203" s="530"/>
      <c r="B203" s="530"/>
      <c r="C203" s="173" t="s">
        <v>132</v>
      </c>
      <c r="D203" s="567"/>
      <c r="E203" s="567"/>
      <c r="F203" s="244">
        <v>2</v>
      </c>
      <c r="G203" s="131">
        <v>30</v>
      </c>
      <c r="H203" s="215">
        <f aca="true" t="shared" si="57" ref="H203:H208">L203</f>
        <v>730</v>
      </c>
      <c r="I203" s="42">
        <v>720</v>
      </c>
      <c r="J203" s="42">
        <v>10</v>
      </c>
      <c r="K203" s="42">
        <v>0</v>
      </c>
      <c r="L203" s="42">
        <f aca="true" t="shared" si="58" ref="L203:L208">I203+J203+K203</f>
        <v>730</v>
      </c>
      <c r="M203" s="147">
        <f>N203+O203</f>
        <v>48.6</v>
      </c>
      <c r="N203" s="143">
        <v>48</v>
      </c>
      <c r="O203" s="147">
        <v>0.6</v>
      </c>
      <c r="P203" s="147">
        <v>0</v>
      </c>
      <c r="Q203" s="143">
        <f aca="true" t="shared" si="59" ref="Q203:Q208">N203+O203</f>
        <v>48.6</v>
      </c>
      <c r="R203" s="187">
        <v>24</v>
      </c>
      <c r="S203" s="240"/>
    </row>
    <row r="204" spans="1:19" ht="24">
      <c r="A204" s="530"/>
      <c r="B204" s="530"/>
      <c r="C204" s="173" t="s">
        <v>134</v>
      </c>
      <c r="D204" s="55" t="s">
        <v>205</v>
      </c>
      <c r="E204" s="55" t="s">
        <v>363</v>
      </c>
      <c r="F204" s="244">
        <v>3</v>
      </c>
      <c r="G204" s="131">
        <v>890</v>
      </c>
      <c r="H204" s="212">
        <f t="shared" si="57"/>
        <v>32488.6</v>
      </c>
      <c r="I204" s="42">
        <v>32040</v>
      </c>
      <c r="J204" s="42">
        <v>448.6</v>
      </c>
      <c r="K204" s="42">
        <v>0</v>
      </c>
      <c r="L204" s="42">
        <f t="shared" si="58"/>
        <v>32488.6</v>
      </c>
      <c r="M204" s="147">
        <f>Q204</f>
        <v>2429.8</v>
      </c>
      <c r="N204" s="143">
        <v>2391</v>
      </c>
      <c r="O204" s="147">
        <v>38.8</v>
      </c>
      <c r="P204" s="147">
        <v>0</v>
      </c>
      <c r="Q204" s="143">
        <f t="shared" si="59"/>
        <v>2429.8</v>
      </c>
      <c r="R204" s="187">
        <v>798</v>
      </c>
      <c r="S204" s="240"/>
    </row>
    <row r="205" spans="1:19" ht="36">
      <c r="A205" s="530"/>
      <c r="B205" s="530"/>
      <c r="C205" s="173" t="s">
        <v>135</v>
      </c>
      <c r="D205" s="55" t="s">
        <v>206</v>
      </c>
      <c r="E205" s="55" t="s">
        <v>362</v>
      </c>
      <c r="F205" s="244">
        <v>10</v>
      </c>
      <c r="G205" s="131">
        <v>400</v>
      </c>
      <c r="H205" s="212">
        <f t="shared" si="57"/>
        <v>4100</v>
      </c>
      <c r="I205" s="42">
        <v>4000</v>
      </c>
      <c r="J205" s="42">
        <v>100</v>
      </c>
      <c r="K205" s="42">
        <v>0</v>
      </c>
      <c r="L205" s="42">
        <f t="shared" si="58"/>
        <v>4100</v>
      </c>
      <c r="M205" s="147">
        <f>Q205</f>
        <v>91.6</v>
      </c>
      <c r="N205" s="143">
        <v>90</v>
      </c>
      <c r="O205" s="147">
        <v>1.6</v>
      </c>
      <c r="P205" s="147">
        <v>0</v>
      </c>
      <c r="Q205" s="143">
        <f t="shared" si="59"/>
        <v>91.6</v>
      </c>
      <c r="R205" s="186">
        <v>9</v>
      </c>
      <c r="S205" s="240"/>
    </row>
    <row r="206" spans="1:19" ht="61.5" customHeight="1">
      <c r="A206" s="530"/>
      <c r="B206" s="530"/>
      <c r="C206" s="173" t="s">
        <v>563</v>
      </c>
      <c r="D206" s="55" t="s">
        <v>207</v>
      </c>
      <c r="E206" s="55" t="s">
        <v>365</v>
      </c>
      <c r="F206" s="244">
        <v>6</v>
      </c>
      <c r="G206" s="131">
        <v>90</v>
      </c>
      <c r="H206" s="212">
        <f t="shared" si="57"/>
        <v>6557.8</v>
      </c>
      <c r="I206" s="42">
        <v>6480</v>
      </c>
      <c r="J206" s="42">
        <v>77.8</v>
      </c>
      <c r="K206" s="42">
        <v>0</v>
      </c>
      <c r="L206" s="42">
        <f t="shared" si="58"/>
        <v>6557.8</v>
      </c>
      <c r="M206" s="147">
        <f>Q206</f>
        <v>509.3</v>
      </c>
      <c r="N206" s="143">
        <v>504</v>
      </c>
      <c r="O206" s="147">
        <v>5.3</v>
      </c>
      <c r="P206" s="147">
        <v>0</v>
      </c>
      <c r="Q206" s="143">
        <f t="shared" si="59"/>
        <v>509.3</v>
      </c>
      <c r="R206" s="187" t="s">
        <v>645</v>
      </c>
      <c r="S206" s="216"/>
    </row>
    <row r="207" spans="1:19" ht="51" customHeight="1">
      <c r="A207" s="530"/>
      <c r="B207" s="530"/>
      <c r="C207" s="173" t="s">
        <v>136</v>
      </c>
      <c r="D207" s="55" t="s">
        <v>261</v>
      </c>
      <c r="E207" s="55" t="s">
        <v>443</v>
      </c>
      <c r="F207" s="244">
        <v>2.4</v>
      </c>
      <c r="G207" s="131">
        <v>850</v>
      </c>
      <c r="H207" s="24">
        <f t="shared" si="57"/>
        <v>2040</v>
      </c>
      <c r="I207" s="42">
        <v>2040</v>
      </c>
      <c r="J207" s="42">
        <v>0</v>
      </c>
      <c r="K207" s="42">
        <v>0</v>
      </c>
      <c r="L207" s="42">
        <f t="shared" si="58"/>
        <v>2040</v>
      </c>
      <c r="M207" s="147">
        <f>Q207</f>
        <v>0</v>
      </c>
      <c r="N207" s="143">
        <v>0</v>
      </c>
      <c r="O207" s="147">
        <v>0</v>
      </c>
      <c r="P207" s="147">
        <v>0</v>
      </c>
      <c r="Q207" s="143">
        <f t="shared" si="59"/>
        <v>0</v>
      </c>
      <c r="R207" s="187">
        <v>0</v>
      </c>
      <c r="S207" s="216"/>
    </row>
    <row r="208" spans="1:19" ht="24">
      <c r="A208" s="530"/>
      <c r="B208" s="530"/>
      <c r="C208" s="173" t="s">
        <v>137</v>
      </c>
      <c r="D208" s="55" t="s">
        <v>258</v>
      </c>
      <c r="E208" s="55" t="s">
        <v>364</v>
      </c>
      <c r="F208" s="247">
        <v>3.75</v>
      </c>
      <c r="G208" s="131">
        <v>20</v>
      </c>
      <c r="H208" s="212">
        <f t="shared" si="57"/>
        <v>75</v>
      </c>
      <c r="I208" s="42">
        <v>75</v>
      </c>
      <c r="J208" s="42">
        <v>0</v>
      </c>
      <c r="K208" s="42">
        <v>0</v>
      </c>
      <c r="L208" s="42">
        <f t="shared" si="58"/>
        <v>75</v>
      </c>
      <c r="M208" s="147">
        <f>Q208</f>
        <v>0</v>
      </c>
      <c r="N208" s="143">
        <v>0</v>
      </c>
      <c r="O208" s="147">
        <v>0</v>
      </c>
      <c r="P208" s="147">
        <v>0</v>
      </c>
      <c r="Q208" s="143">
        <f t="shared" si="59"/>
        <v>0</v>
      </c>
      <c r="R208" s="186">
        <v>0</v>
      </c>
      <c r="S208" s="216"/>
    </row>
    <row r="209" spans="1:19" s="100" customFormat="1" ht="19.5" customHeight="1">
      <c r="A209" s="135"/>
      <c r="B209" s="34" t="s">
        <v>316</v>
      </c>
      <c r="C209" s="135"/>
      <c r="D209" s="104"/>
      <c r="E209" s="104"/>
      <c r="F209" s="135"/>
      <c r="G209" s="135"/>
      <c r="H209" s="104">
        <f>H208+H207+H206+H205+H204+H203+H202+H201</f>
        <v>46616.399999999994</v>
      </c>
      <c r="I209" s="233">
        <f aca="true" t="shared" si="60" ref="I209:Q209">I208+I207+I206+I205+I204+I203+I202+I201</f>
        <v>45970</v>
      </c>
      <c r="J209" s="233">
        <f t="shared" si="60"/>
        <v>646.4000000000001</v>
      </c>
      <c r="K209" s="233">
        <f t="shared" si="60"/>
        <v>0</v>
      </c>
      <c r="L209" s="233">
        <f t="shared" si="60"/>
        <v>46616.399999999994</v>
      </c>
      <c r="M209" s="233">
        <f t="shared" si="60"/>
        <v>3107.8</v>
      </c>
      <c r="N209" s="233">
        <f t="shared" si="60"/>
        <v>3061.2</v>
      </c>
      <c r="O209" s="233">
        <f t="shared" si="60"/>
        <v>46.599999999999994</v>
      </c>
      <c r="P209" s="233">
        <f t="shared" si="60"/>
        <v>0</v>
      </c>
      <c r="Q209" s="233">
        <f t="shared" si="60"/>
        <v>3107.8</v>
      </c>
      <c r="R209" s="104"/>
      <c r="S209" s="148"/>
    </row>
    <row r="210" spans="1:19" ht="58.5" customHeight="1">
      <c r="A210" s="534" t="s">
        <v>138</v>
      </c>
      <c r="B210" s="557" t="s">
        <v>322</v>
      </c>
      <c r="C210" s="173" t="s">
        <v>139</v>
      </c>
      <c r="D210" s="535" t="s">
        <v>609</v>
      </c>
      <c r="E210" s="535" t="s">
        <v>293</v>
      </c>
      <c r="F210" s="244">
        <v>350</v>
      </c>
      <c r="G210" s="131">
        <v>1</v>
      </c>
      <c r="H210" s="212">
        <f>L210</f>
        <v>350</v>
      </c>
      <c r="I210" s="35">
        <v>350</v>
      </c>
      <c r="J210" s="35">
        <v>0</v>
      </c>
      <c r="K210" s="41">
        <v>0</v>
      </c>
      <c r="L210" s="42">
        <f>I210+J210+K210</f>
        <v>350</v>
      </c>
      <c r="M210" s="147">
        <f>Q210</f>
        <v>0</v>
      </c>
      <c r="N210" s="147">
        <v>0</v>
      </c>
      <c r="O210" s="147">
        <v>0</v>
      </c>
      <c r="P210" s="147">
        <v>0</v>
      </c>
      <c r="Q210" s="143">
        <f>O210+N210</f>
        <v>0</v>
      </c>
      <c r="R210" s="186">
        <v>0</v>
      </c>
      <c r="S210" s="216"/>
    </row>
    <row r="211" spans="1:19" ht="50.25" customHeight="1">
      <c r="A211" s="530"/>
      <c r="B211" s="557"/>
      <c r="C211" s="173" t="s">
        <v>140</v>
      </c>
      <c r="D211" s="558"/>
      <c r="E211" s="558"/>
      <c r="F211" s="244" t="s">
        <v>502</v>
      </c>
      <c r="G211" s="131">
        <v>8</v>
      </c>
      <c r="H211" s="212">
        <f>L211</f>
        <v>521.3</v>
      </c>
      <c r="I211" s="35">
        <v>521.3</v>
      </c>
      <c r="J211" s="35">
        <v>0</v>
      </c>
      <c r="K211" s="41">
        <v>0</v>
      </c>
      <c r="L211" s="42">
        <f>I211+J211+K211</f>
        <v>521.3</v>
      </c>
      <c r="M211" s="147">
        <f>Q211</f>
        <v>36.1</v>
      </c>
      <c r="N211" s="143">
        <v>36.1</v>
      </c>
      <c r="O211" s="147">
        <v>0</v>
      </c>
      <c r="P211" s="147">
        <v>0</v>
      </c>
      <c r="Q211" s="143">
        <f>O211+N211</f>
        <v>36.1</v>
      </c>
      <c r="R211" s="187">
        <v>8</v>
      </c>
      <c r="S211" s="216"/>
    </row>
    <row r="212" spans="1:19" s="100" customFormat="1" ht="21.75" customHeight="1">
      <c r="A212" s="107"/>
      <c r="B212" s="108" t="s">
        <v>316</v>
      </c>
      <c r="C212" s="135"/>
      <c r="D212" s="135"/>
      <c r="E212" s="135"/>
      <c r="F212" s="109"/>
      <c r="G212" s="135"/>
      <c r="H212" s="135">
        <f>SUM(H210:H211)</f>
        <v>871.3</v>
      </c>
      <c r="I212" s="218">
        <f aca="true" t="shared" si="61" ref="I212:Q212">SUM(I210:I211)</f>
        <v>871.3</v>
      </c>
      <c r="J212" s="218">
        <f t="shared" si="61"/>
        <v>0</v>
      </c>
      <c r="K212" s="218">
        <f t="shared" si="61"/>
        <v>0</v>
      </c>
      <c r="L212" s="218">
        <f t="shared" si="61"/>
        <v>871.3</v>
      </c>
      <c r="M212" s="218">
        <f t="shared" si="61"/>
        <v>36.1</v>
      </c>
      <c r="N212" s="218">
        <f t="shared" si="61"/>
        <v>36.1</v>
      </c>
      <c r="O212" s="218">
        <f t="shared" si="61"/>
        <v>0</v>
      </c>
      <c r="P212" s="218">
        <f t="shared" si="61"/>
        <v>0</v>
      </c>
      <c r="Q212" s="218">
        <f t="shared" si="61"/>
        <v>36.1</v>
      </c>
      <c r="R212" s="135"/>
      <c r="S212" s="148"/>
    </row>
    <row r="213" spans="1:19" ht="138" customHeight="1">
      <c r="A213" s="530" t="s">
        <v>143</v>
      </c>
      <c r="B213" s="534" t="s">
        <v>323</v>
      </c>
      <c r="C213" s="134" t="s">
        <v>141</v>
      </c>
      <c r="D213" s="61" t="s">
        <v>294</v>
      </c>
      <c r="E213" s="555" t="s">
        <v>444</v>
      </c>
      <c r="F213" s="255" t="s">
        <v>754</v>
      </c>
      <c r="G213" s="131">
        <v>5800</v>
      </c>
      <c r="H213" s="24">
        <v>90864.3</v>
      </c>
      <c r="I213" s="35">
        <v>89521.5</v>
      </c>
      <c r="J213" s="35">
        <v>1342.8</v>
      </c>
      <c r="K213" s="35">
        <v>0</v>
      </c>
      <c r="L213" s="42">
        <f>I213+J213+K213</f>
        <v>90864.3</v>
      </c>
      <c r="M213" s="147">
        <f aca="true" t="shared" si="62" ref="M213:M221">Q213</f>
        <v>8070.1</v>
      </c>
      <c r="N213" s="90">
        <v>7963.8</v>
      </c>
      <c r="O213" s="90">
        <v>106.3</v>
      </c>
      <c r="P213" s="147">
        <v>0</v>
      </c>
      <c r="Q213" s="143">
        <f aca="true" t="shared" si="63" ref="Q213:Q221">O213+N213</f>
        <v>8070.1</v>
      </c>
      <c r="R213" s="91">
        <v>483</v>
      </c>
      <c r="S213" s="216"/>
    </row>
    <row r="214" spans="1:19" ht="138" customHeight="1">
      <c r="A214" s="530"/>
      <c r="B214" s="530"/>
      <c r="C214" s="134" t="s">
        <v>527</v>
      </c>
      <c r="D214" s="61"/>
      <c r="E214" s="556"/>
      <c r="F214" s="244" t="s">
        <v>755</v>
      </c>
      <c r="G214" s="131">
        <v>587</v>
      </c>
      <c r="H214" s="24">
        <v>4030.5</v>
      </c>
      <c r="I214" s="35">
        <v>0</v>
      </c>
      <c r="J214" s="35">
        <v>4030.5</v>
      </c>
      <c r="K214" s="35">
        <v>0</v>
      </c>
      <c r="L214" s="42">
        <f aca="true" t="shared" si="64" ref="L214:L221">I214+J214+K214</f>
        <v>4030.5</v>
      </c>
      <c r="M214" s="147">
        <f t="shared" si="62"/>
        <v>340.1</v>
      </c>
      <c r="N214" s="90">
        <v>0</v>
      </c>
      <c r="O214" s="90">
        <v>340.1</v>
      </c>
      <c r="P214" s="147">
        <v>0</v>
      </c>
      <c r="Q214" s="143">
        <f t="shared" si="63"/>
        <v>340.1</v>
      </c>
      <c r="R214" s="91">
        <v>47</v>
      </c>
      <c r="S214" s="216"/>
    </row>
    <row r="215" spans="1:19" ht="69" customHeight="1">
      <c r="A215" s="530"/>
      <c r="B215" s="530"/>
      <c r="C215" s="134" t="s">
        <v>142</v>
      </c>
      <c r="D215" s="61" t="s">
        <v>295</v>
      </c>
      <c r="E215" s="555" t="s">
        <v>445</v>
      </c>
      <c r="F215" s="244" t="s">
        <v>757</v>
      </c>
      <c r="G215" s="131">
        <v>42</v>
      </c>
      <c r="H215" s="24">
        <v>25262.7</v>
      </c>
      <c r="I215" s="35">
        <v>25058.2</v>
      </c>
      <c r="J215" s="35">
        <v>204.5</v>
      </c>
      <c r="K215" s="35">
        <v>0</v>
      </c>
      <c r="L215" s="42">
        <f t="shared" si="64"/>
        <v>25262.7</v>
      </c>
      <c r="M215" s="147">
        <f t="shared" si="62"/>
        <v>144.1</v>
      </c>
      <c r="N215" s="90">
        <v>144.1</v>
      </c>
      <c r="O215" s="90">
        <v>0</v>
      </c>
      <c r="P215" s="147">
        <v>0</v>
      </c>
      <c r="Q215" s="90">
        <f t="shared" si="63"/>
        <v>144.1</v>
      </c>
      <c r="R215" s="91">
        <v>1</v>
      </c>
      <c r="S215" s="216"/>
    </row>
    <row r="216" spans="1:19" ht="70.5" customHeight="1">
      <c r="A216" s="530"/>
      <c r="B216" s="530"/>
      <c r="C216" s="134" t="s">
        <v>526</v>
      </c>
      <c r="D216" s="61"/>
      <c r="E216" s="556"/>
      <c r="F216" s="244" t="s">
        <v>756</v>
      </c>
      <c r="G216" s="131">
        <v>1200</v>
      </c>
      <c r="H216" s="24">
        <v>17042.8</v>
      </c>
      <c r="I216" s="35">
        <v>17042.8</v>
      </c>
      <c r="J216" s="35">
        <v>0</v>
      </c>
      <c r="K216" s="35">
        <v>0</v>
      </c>
      <c r="L216" s="42">
        <f t="shared" si="64"/>
        <v>17042.8</v>
      </c>
      <c r="M216" s="147">
        <f t="shared" si="62"/>
        <v>2889.9</v>
      </c>
      <c r="N216" s="90">
        <v>2860.3</v>
      </c>
      <c r="O216" s="90">
        <v>29.6</v>
      </c>
      <c r="P216" s="207">
        <v>0</v>
      </c>
      <c r="Q216" s="90">
        <f t="shared" si="63"/>
        <v>2889.9</v>
      </c>
      <c r="R216" s="91">
        <v>220</v>
      </c>
      <c r="S216" s="216"/>
    </row>
    <row r="217" spans="1:19" ht="66.75" customHeight="1">
      <c r="A217" s="531"/>
      <c r="B217" s="530"/>
      <c r="C217" s="134" t="s">
        <v>176</v>
      </c>
      <c r="D217" s="72" t="s">
        <v>296</v>
      </c>
      <c r="E217" s="72" t="s">
        <v>446</v>
      </c>
      <c r="F217" s="254">
        <v>0.35</v>
      </c>
      <c r="G217" s="131">
        <v>5</v>
      </c>
      <c r="H217" s="24">
        <f>L217</f>
        <v>21.6</v>
      </c>
      <c r="I217" s="35">
        <v>21</v>
      </c>
      <c r="J217" s="35">
        <v>0.6</v>
      </c>
      <c r="K217" s="35">
        <v>0</v>
      </c>
      <c r="L217" s="42">
        <f t="shared" si="64"/>
        <v>21.6</v>
      </c>
      <c r="M217" s="147">
        <f t="shared" si="62"/>
        <v>1.4</v>
      </c>
      <c r="N217" s="90">
        <v>1.4</v>
      </c>
      <c r="O217" s="90">
        <v>0</v>
      </c>
      <c r="P217" s="147">
        <v>0</v>
      </c>
      <c r="Q217" s="90">
        <f t="shared" si="63"/>
        <v>1.4</v>
      </c>
      <c r="R217" s="187">
        <v>4</v>
      </c>
      <c r="S217" s="216"/>
    </row>
    <row r="218" spans="1:19" ht="66.75" customHeight="1">
      <c r="A218" s="39"/>
      <c r="B218" s="530"/>
      <c r="C218" s="134" t="s">
        <v>547</v>
      </c>
      <c r="D218" s="72" t="s">
        <v>421</v>
      </c>
      <c r="E218" s="72" t="s">
        <v>553</v>
      </c>
      <c r="F218" s="251">
        <v>15</v>
      </c>
      <c r="G218" s="131">
        <v>5</v>
      </c>
      <c r="H218" s="212">
        <f>L218</f>
        <v>910.8</v>
      </c>
      <c r="I218" s="35">
        <v>900</v>
      </c>
      <c r="J218" s="35">
        <v>10.8</v>
      </c>
      <c r="K218" s="35">
        <v>0</v>
      </c>
      <c r="L218" s="42">
        <f t="shared" si="64"/>
        <v>910.8</v>
      </c>
      <c r="M218" s="147">
        <f t="shared" si="62"/>
        <v>105</v>
      </c>
      <c r="N218" s="90">
        <v>104</v>
      </c>
      <c r="O218" s="90">
        <v>1</v>
      </c>
      <c r="P218" s="147">
        <v>0</v>
      </c>
      <c r="Q218" s="90">
        <f t="shared" si="63"/>
        <v>105</v>
      </c>
      <c r="R218" s="91">
        <v>4</v>
      </c>
      <c r="S218" s="216"/>
    </row>
    <row r="219" spans="1:19" ht="83.25" customHeight="1">
      <c r="A219" s="40"/>
      <c r="B219" s="530"/>
      <c r="C219" s="173" t="s">
        <v>564</v>
      </c>
      <c r="D219" s="72"/>
      <c r="E219" s="68" t="s">
        <v>567</v>
      </c>
      <c r="F219" s="244" t="s">
        <v>568</v>
      </c>
      <c r="G219" s="82" t="s">
        <v>602</v>
      </c>
      <c r="H219" s="212">
        <f>L219</f>
        <v>777.2</v>
      </c>
      <c r="I219" s="68">
        <v>768</v>
      </c>
      <c r="J219" s="68">
        <v>9.2</v>
      </c>
      <c r="K219" s="35">
        <v>0</v>
      </c>
      <c r="L219" s="42">
        <f t="shared" si="64"/>
        <v>777.2</v>
      </c>
      <c r="M219" s="147">
        <f t="shared" si="62"/>
        <v>52.5</v>
      </c>
      <c r="N219" s="90">
        <v>52</v>
      </c>
      <c r="O219" s="90">
        <v>0.5</v>
      </c>
      <c r="P219" s="147">
        <v>0</v>
      </c>
      <c r="Q219" s="90">
        <f t="shared" si="63"/>
        <v>52.5</v>
      </c>
      <c r="R219" s="91">
        <v>14</v>
      </c>
      <c r="S219" s="216"/>
    </row>
    <row r="220" spans="1:19" ht="83.25" customHeight="1">
      <c r="A220" s="40"/>
      <c r="B220" s="530"/>
      <c r="C220" s="173" t="s">
        <v>565</v>
      </c>
      <c r="D220" s="72"/>
      <c r="E220" s="68" t="s">
        <v>586</v>
      </c>
      <c r="F220" s="244" t="s">
        <v>569</v>
      </c>
      <c r="G220" s="82">
        <v>44</v>
      </c>
      <c r="H220" s="212">
        <f>L220</f>
        <v>5343.4</v>
      </c>
      <c r="I220" s="68">
        <v>5280</v>
      </c>
      <c r="J220" s="68">
        <v>63.4</v>
      </c>
      <c r="K220" s="35">
        <v>0</v>
      </c>
      <c r="L220" s="42">
        <f t="shared" si="64"/>
        <v>5343.4</v>
      </c>
      <c r="M220" s="147">
        <f t="shared" si="62"/>
        <v>83</v>
      </c>
      <c r="N220" s="90">
        <v>82</v>
      </c>
      <c r="O220" s="90">
        <v>1</v>
      </c>
      <c r="P220" s="147">
        <v>0</v>
      </c>
      <c r="Q220" s="90">
        <f t="shared" si="63"/>
        <v>83</v>
      </c>
      <c r="R220" s="91">
        <v>11</v>
      </c>
      <c r="S220" s="216"/>
    </row>
    <row r="221" spans="1:19" ht="83.25" customHeight="1">
      <c r="A221" s="159"/>
      <c r="B221" s="531"/>
      <c r="C221" s="173" t="s">
        <v>566</v>
      </c>
      <c r="D221" s="72"/>
      <c r="E221" s="68" t="s">
        <v>588</v>
      </c>
      <c r="F221" s="244" t="s">
        <v>570</v>
      </c>
      <c r="G221" s="82" t="s">
        <v>587</v>
      </c>
      <c r="H221" s="212">
        <f>L221</f>
        <v>1335.8</v>
      </c>
      <c r="I221" s="68">
        <v>1320</v>
      </c>
      <c r="J221" s="68">
        <v>15.8</v>
      </c>
      <c r="K221" s="35">
        <v>0</v>
      </c>
      <c r="L221" s="42">
        <f t="shared" si="64"/>
        <v>1335.8</v>
      </c>
      <c r="M221" s="147">
        <f t="shared" si="62"/>
        <v>41.9</v>
      </c>
      <c r="N221" s="90">
        <v>41.4</v>
      </c>
      <c r="O221" s="90">
        <v>0.5</v>
      </c>
      <c r="P221" s="147">
        <v>0</v>
      </c>
      <c r="Q221" s="90">
        <f t="shared" si="63"/>
        <v>41.9</v>
      </c>
      <c r="R221" s="91">
        <v>3</v>
      </c>
      <c r="S221" s="216"/>
    </row>
    <row r="222" spans="1:19" s="100" customFormat="1" ht="22.5" customHeight="1">
      <c r="A222" s="135"/>
      <c r="B222" s="105" t="s">
        <v>316</v>
      </c>
      <c r="C222" s="106"/>
      <c r="D222" s="135"/>
      <c r="E222" s="135"/>
      <c r="F222" s="144"/>
      <c r="G222" s="135"/>
      <c r="H222" s="135">
        <f>H221+H220+H219+H218+H217+H216+H215+H214+H213</f>
        <v>145589.1</v>
      </c>
      <c r="I222" s="218">
        <f aca="true" t="shared" si="65" ref="I222:Q222">I221+I220+I219+I218+I217+I216+I215+I214+I213</f>
        <v>139911.5</v>
      </c>
      <c r="J222" s="218">
        <f t="shared" si="65"/>
        <v>5677.6</v>
      </c>
      <c r="K222" s="218">
        <f t="shared" si="65"/>
        <v>0</v>
      </c>
      <c r="L222" s="218">
        <f t="shared" si="65"/>
        <v>145589.1</v>
      </c>
      <c r="M222" s="218">
        <f t="shared" si="65"/>
        <v>11728</v>
      </c>
      <c r="N222" s="218">
        <f t="shared" si="65"/>
        <v>11249</v>
      </c>
      <c r="O222" s="218">
        <f t="shared" si="65"/>
        <v>479.00000000000006</v>
      </c>
      <c r="P222" s="218">
        <f t="shared" si="65"/>
        <v>0</v>
      </c>
      <c r="Q222" s="218">
        <f t="shared" si="65"/>
        <v>11728</v>
      </c>
      <c r="R222" s="135"/>
      <c r="S222" s="148"/>
    </row>
    <row r="223" spans="1:19" ht="48">
      <c r="A223" s="173" t="s">
        <v>146</v>
      </c>
      <c r="B223" s="166" t="s">
        <v>144</v>
      </c>
      <c r="C223" s="173" t="s">
        <v>145</v>
      </c>
      <c r="D223" s="55" t="s">
        <v>201</v>
      </c>
      <c r="E223" s="55" t="s">
        <v>447</v>
      </c>
      <c r="F223" s="244">
        <v>75.86</v>
      </c>
      <c r="G223" s="131">
        <v>22</v>
      </c>
      <c r="H223" s="24">
        <f>L223</f>
        <v>20227.3</v>
      </c>
      <c r="I223" s="42">
        <v>20027</v>
      </c>
      <c r="J223" s="42">
        <v>200.3</v>
      </c>
      <c r="K223" s="42">
        <v>0</v>
      </c>
      <c r="L223" s="42">
        <f>I223+J223+K223</f>
        <v>20227.3</v>
      </c>
      <c r="M223" s="147">
        <f>Q223</f>
        <v>1675.8</v>
      </c>
      <c r="N223" s="147">
        <v>1664</v>
      </c>
      <c r="O223" s="147">
        <v>11.8</v>
      </c>
      <c r="P223" s="147">
        <v>0</v>
      </c>
      <c r="Q223" s="143">
        <f>N223+O223+P223</f>
        <v>1675.8</v>
      </c>
      <c r="R223" s="187">
        <v>21</v>
      </c>
      <c r="S223" s="216"/>
    </row>
    <row r="224" spans="1:19" s="100" customFormat="1" ht="21.75" customHeight="1">
      <c r="A224" s="135"/>
      <c r="B224" s="34" t="s">
        <v>316</v>
      </c>
      <c r="C224" s="135"/>
      <c r="D224" s="104"/>
      <c r="E224" s="104"/>
      <c r="F224" s="135"/>
      <c r="G224" s="135"/>
      <c r="H224" s="104">
        <f>SUM(H223)</f>
        <v>20227.3</v>
      </c>
      <c r="I224" s="233">
        <f aca="true" t="shared" si="66" ref="I224:Q224">SUM(I223)</f>
        <v>20027</v>
      </c>
      <c r="J224" s="233">
        <f t="shared" si="66"/>
        <v>200.3</v>
      </c>
      <c r="K224" s="233">
        <f t="shared" si="66"/>
        <v>0</v>
      </c>
      <c r="L224" s="233">
        <f t="shared" si="66"/>
        <v>20227.3</v>
      </c>
      <c r="M224" s="233">
        <f t="shared" si="66"/>
        <v>1675.8</v>
      </c>
      <c r="N224" s="233">
        <f t="shared" si="66"/>
        <v>1664</v>
      </c>
      <c r="O224" s="233">
        <f t="shared" si="66"/>
        <v>11.8</v>
      </c>
      <c r="P224" s="233">
        <f t="shared" si="66"/>
        <v>0</v>
      </c>
      <c r="Q224" s="233">
        <f t="shared" si="66"/>
        <v>1675.8</v>
      </c>
      <c r="R224" s="104"/>
      <c r="S224" s="101"/>
    </row>
    <row r="225" spans="1:19" ht="48">
      <c r="A225" s="177" t="s">
        <v>331</v>
      </c>
      <c r="B225" s="166" t="s">
        <v>147</v>
      </c>
      <c r="C225" s="173" t="s">
        <v>148</v>
      </c>
      <c r="D225" s="55" t="s">
        <v>199</v>
      </c>
      <c r="E225" s="55" t="s">
        <v>448</v>
      </c>
      <c r="F225" s="244">
        <v>35.22</v>
      </c>
      <c r="G225" s="131">
        <v>228</v>
      </c>
      <c r="H225" s="24">
        <f>L225</f>
        <v>89857.7</v>
      </c>
      <c r="I225" s="42">
        <v>88968</v>
      </c>
      <c r="J225" s="42">
        <v>889.7</v>
      </c>
      <c r="K225" s="42">
        <v>0</v>
      </c>
      <c r="L225" s="42">
        <f>I225+J225+K225</f>
        <v>89857.7</v>
      </c>
      <c r="M225" s="147">
        <f>Q225</f>
        <v>7557.400000000001</v>
      </c>
      <c r="N225" s="147">
        <v>7501.1</v>
      </c>
      <c r="O225" s="147">
        <v>56.3</v>
      </c>
      <c r="P225" s="147">
        <v>0</v>
      </c>
      <c r="Q225" s="143">
        <f>N225+O225+P225</f>
        <v>7557.400000000001</v>
      </c>
      <c r="R225" s="187">
        <v>232</v>
      </c>
      <c r="S225" s="216"/>
    </row>
    <row r="226" spans="1:19" s="100" customFormat="1" ht="27" customHeight="1">
      <c r="A226" s="101"/>
      <c r="B226" s="34" t="s">
        <v>316</v>
      </c>
      <c r="C226" s="135"/>
      <c r="D226" s="104"/>
      <c r="E226" s="104"/>
      <c r="F226" s="135"/>
      <c r="G226" s="135"/>
      <c r="H226" s="104">
        <f>SUM(H225)</f>
        <v>89857.7</v>
      </c>
      <c r="I226" s="233">
        <f aca="true" t="shared" si="67" ref="I226:Q226">SUM(I225)</f>
        <v>88968</v>
      </c>
      <c r="J226" s="233">
        <f t="shared" si="67"/>
        <v>889.7</v>
      </c>
      <c r="K226" s="233">
        <f t="shared" si="67"/>
        <v>0</v>
      </c>
      <c r="L226" s="233">
        <f t="shared" si="67"/>
        <v>89857.7</v>
      </c>
      <c r="M226" s="233">
        <f t="shared" si="67"/>
        <v>7557.400000000001</v>
      </c>
      <c r="N226" s="233">
        <f t="shared" si="67"/>
        <v>7501.1</v>
      </c>
      <c r="O226" s="233">
        <f t="shared" si="67"/>
        <v>56.3</v>
      </c>
      <c r="P226" s="233">
        <f t="shared" si="67"/>
        <v>0</v>
      </c>
      <c r="Q226" s="233">
        <f t="shared" si="67"/>
        <v>7557.400000000001</v>
      </c>
      <c r="R226" s="104"/>
      <c r="S226" s="148"/>
    </row>
    <row r="227" spans="1:18" ht="19.5" customHeight="1">
      <c r="A227" s="554" t="s">
        <v>149</v>
      </c>
      <c r="B227" s="554"/>
      <c r="C227" s="554"/>
      <c r="D227" s="554"/>
      <c r="E227" s="554"/>
      <c r="F227" s="554"/>
      <c r="G227" s="6"/>
      <c r="H227" s="16"/>
      <c r="I227" s="16"/>
      <c r="J227" s="16"/>
      <c r="K227" s="16"/>
      <c r="L227" s="16"/>
      <c r="M227" s="147"/>
      <c r="N227" s="147"/>
      <c r="O227" s="147"/>
      <c r="P227" s="147"/>
      <c r="Q227" s="143"/>
      <c r="R227" s="187"/>
    </row>
    <row r="228" spans="1:19" ht="92.25" customHeight="1">
      <c r="A228" s="534" t="s">
        <v>7</v>
      </c>
      <c r="B228" s="534" t="s">
        <v>301</v>
      </c>
      <c r="C228" s="534" t="s">
        <v>482</v>
      </c>
      <c r="D228" s="551" t="s">
        <v>416</v>
      </c>
      <c r="E228" s="551" t="s">
        <v>603</v>
      </c>
      <c r="F228" s="528" t="s">
        <v>485</v>
      </c>
      <c r="G228" s="547" t="s">
        <v>740</v>
      </c>
      <c r="H228" s="212">
        <f>L228</f>
        <v>91.5</v>
      </c>
      <c r="I228" s="35">
        <v>91.5</v>
      </c>
      <c r="J228" s="35">
        <v>0</v>
      </c>
      <c r="K228" s="35">
        <v>0</v>
      </c>
      <c r="L228" s="35">
        <f>J228+I228+K228</f>
        <v>91.5</v>
      </c>
      <c r="M228" s="147">
        <f>SUM(N228:P228)</f>
        <v>0</v>
      </c>
      <c r="N228" s="549">
        <v>0</v>
      </c>
      <c r="O228" s="147">
        <v>0</v>
      </c>
      <c r="P228" s="147">
        <v>0</v>
      </c>
      <c r="Q228" s="230">
        <f>N228</f>
        <v>0</v>
      </c>
      <c r="R228" s="537" t="s">
        <v>628</v>
      </c>
      <c r="S228" s="216"/>
    </row>
    <row r="229" spans="1:19" ht="69.75" customHeight="1">
      <c r="A229" s="531"/>
      <c r="B229" s="531"/>
      <c r="C229" s="531"/>
      <c r="D229" s="553"/>
      <c r="E229" s="553"/>
      <c r="F229" s="529"/>
      <c r="G229" s="548"/>
      <c r="H229" s="212">
        <f>L229</f>
        <v>142.6</v>
      </c>
      <c r="I229" s="83">
        <v>142.6</v>
      </c>
      <c r="J229" s="35">
        <v>0</v>
      </c>
      <c r="K229" s="35">
        <v>0</v>
      </c>
      <c r="L229" s="35">
        <f>J229+I229+K229</f>
        <v>142.6</v>
      </c>
      <c r="M229" s="147">
        <f>SUM(N229:P229)</f>
        <v>0</v>
      </c>
      <c r="N229" s="550"/>
      <c r="O229" s="147">
        <v>0</v>
      </c>
      <c r="P229" s="147">
        <v>0</v>
      </c>
      <c r="Q229" s="143">
        <f>N229</f>
        <v>0</v>
      </c>
      <c r="R229" s="538"/>
      <c r="S229" s="216"/>
    </row>
    <row r="230" spans="1:19" s="100" customFormat="1" ht="27.75" customHeight="1">
      <c r="A230" s="135"/>
      <c r="B230" s="34" t="s">
        <v>316</v>
      </c>
      <c r="C230" s="135"/>
      <c r="D230" s="135"/>
      <c r="E230" s="135"/>
      <c r="F230" s="135"/>
      <c r="G230" s="135"/>
      <c r="H230" s="135">
        <f aca="true" t="shared" si="68" ref="H230:Q230">SUM(H228:H229)</f>
        <v>234.1</v>
      </c>
      <c r="I230" s="218">
        <f t="shared" si="68"/>
        <v>234.1</v>
      </c>
      <c r="J230" s="218">
        <f t="shared" si="68"/>
        <v>0</v>
      </c>
      <c r="K230" s="218">
        <f t="shared" si="68"/>
        <v>0</v>
      </c>
      <c r="L230" s="218">
        <f t="shared" si="68"/>
        <v>234.1</v>
      </c>
      <c r="M230" s="218">
        <f t="shared" si="68"/>
        <v>0</v>
      </c>
      <c r="N230" s="218">
        <f t="shared" si="68"/>
        <v>0</v>
      </c>
      <c r="O230" s="218">
        <f t="shared" si="68"/>
        <v>0</v>
      </c>
      <c r="P230" s="218">
        <f t="shared" si="68"/>
        <v>0</v>
      </c>
      <c r="Q230" s="218">
        <f t="shared" si="68"/>
        <v>0</v>
      </c>
      <c r="R230" s="135"/>
      <c r="S230" s="148"/>
    </row>
    <row r="231" spans="1:19" ht="47.25" customHeight="1">
      <c r="A231" s="173" t="s">
        <v>11</v>
      </c>
      <c r="B231" s="17" t="s">
        <v>307</v>
      </c>
      <c r="C231" s="173" t="s">
        <v>154</v>
      </c>
      <c r="D231" s="73" t="s">
        <v>178</v>
      </c>
      <c r="E231" s="73" t="s">
        <v>449</v>
      </c>
      <c r="F231" s="244" t="s">
        <v>501</v>
      </c>
      <c r="G231" s="131">
        <v>245</v>
      </c>
      <c r="H231" s="214">
        <f>L231</f>
        <v>7467.6</v>
      </c>
      <c r="I231" s="14">
        <v>7350</v>
      </c>
      <c r="J231" s="14">
        <v>117.6</v>
      </c>
      <c r="K231" s="14">
        <v>0</v>
      </c>
      <c r="L231" s="14">
        <f>J231+I231+K231</f>
        <v>7467.6</v>
      </c>
      <c r="M231" s="147">
        <f>Q231</f>
        <v>551.4</v>
      </c>
      <c r="N231" s="143">
        <v>540</v>
      </c>
      <c r="O231" s="147">
        <v>11.4</v>
      </c>
      <c r="P231" s="147">
        <v>0</v>
      </c>
      <c r="Q231" s="143">
        <f>O231+N231</f>
        <v>551.4</v>
      </c>
      <c r="R231" s="186">
        <v>29</v>
      </c>
      <c r="S231" s="216"/>
    </row>
    <row r="232" spans="1:19" s="100" customFormat="1" ht="30.75" customHeight="1">
      <c r="A232" s="135"/>
      <c r="B232" s="103" t="s">
        <v>316</v>
      </c>
      <c r="C232" s="135"/>
      <c r="D232" s="135"/>
      <c r="E232" s="135"/>
      <c r="F232" s="135"/>
      <c r="G232" s="135"/>
      <c r="H232" s="104">
        <f>SUM(H231)</f>
        <v>7467.6</v>
      </c>
      <c r="I232" s="233">
        <f aca="true" t="shared" si="69" ref="I232:Q232">SUM(I231)</f>
        <v>7350</v>
      </c>
      <c r="J232" s="233">
        <f t="shared" si="69"/>
        <v>117.6</v>
      </c>
      <c r="K232" s="233">
        <f t="shared" si="69"/>
        <v>0</v>
      </c>
      <c r="L232" s="233">
        <f t="shared" si="69"/>
        <v>7467.6</v>
      </c>
      <c r="M232" s="233">
        <f t="shared" si="69"/>
        <v>551.4</v>
      </c>
      <c r="N232" s="233">
        <f t="shared" si="69"/>
        <v>540</v>
      </c>
      <c r="O232" s="233">
        <f t="shared" si="69"/>
        <v>11.4</v>
      </c>
      <c r="P232" s="233">
        <f t="shared" si="69"/>
        <v>0</v>
      </c>
      <c r="Q232" s="233">
        <f t="shared" si="69"/>
        <v>551.4</v>
      </c>
      <c r="R232" s="104"/>
      <c r="S232" s="148"/>
    </row>
    <row r="233" spans="1:18" ht="27" customHeight="1">
      <c r="A233" s="173" t="s">
        <v>13</v>
      </c>
      <c r="B233" s="534" t="s">
        <v>659</v>
      </c>
      <c r="C233" s="197" t="s">
        <v>516</v>
      </c>
      <c r="D233" s="551" t="s">
        <v>302</v>
      </c>
      <c r="E233" s="203"/>
      <c r="F233" s="173"/>
      <c r="G233" s="131"/>
      <c r="H233" s="26"/>
      <c r="I233" s="35"/>
      <c r="J233" s="35"/>
      <c r="K233" s="35"/>
      <c r="L233" s="35"/>
      <c r="M233" s="147"/>
      <c r="N233" s="147"/>
      <c r="O233" s="147"/>
      <c r="P233" s="147"/>
      <c r="Q233" s="143"/>
      <c r="R233" s="187"/>
    </row>
    <row r="234" spans="1:19" ht="24">
      <c r="A234" s="173"/>
      <c r="B234" s="530"/>
      <c r="C234" s="197" t="s">
        <v>506</v>
      </c>
      <c r="D234" s="552"/>
      <c r="E234" s="205" t="s">
        <v>648</v>
      </c>
      <c r="F234" s="244" t="s">
        <v>515</v>
      </c>
      <c r="G234" s="87"/>
      <c r="H234" s="26">
        <v>100.5</v>
      </c>
      <c r="I234" s="35">
        <v>0</v>
      </c>
      <c r="J234" s="35">
        <v>100.5</v>
      </c>
      <c r="K234" s="35">
        <v>0</v>
      </c>
      <c r="L234" s="35">
        <f>I234+J234+K234</f>
        <v>100.5</v>
      </c>
      <c r="M234" s="147">
        <f>Q234</f>
        <v>0</v>
      </c>
      <c r="N234" s="147">
        <v>0</v>
      </c>
      <c r="O234" s="147">
        <v>0</v>
      </c>
      <c r="P234" s="147">
        <v>0</v>
      </c>
      <c r="Q234" s="143">
        <f>N234+O234+P234</f>
        <v>0</v>
      </c>
      <c r="R234" s="187">
        <v>0</v>
      </c>
      <c r="S234" s="216"/>
    </row>
    <row r="235" spans="1:19" ht="74.25" customHeight="1">
      <c r="A235" s="173"/>
      <c r="B235" s="530"/>
      <c r="C235" s="19" t="s">
        <v>507</v>
      </c>
      <c r="D235" s="552"/>
      <c r="E235" s="205" t="s">
        <v>649</v>
      </c>
      <c r="F235" s="244" t="s">
        <v>660</v>
      </c>
      <c r="G235" s="87">
        <v>250</v>
      </c>
      <c r="H235" s="26">
        <v>8412.2</v>
      </c>
      <c r="I235" s="35">
        <v>0</v>
      </c>
      <c r="J235" s="35">
        <v>0</v>
      </c>
      <c r="K235" s="35">
        <v>8412.2</v>
      </c>
      <c r="L235" s="35">
        <f aca="true" t="shared" si="70" ref="L235:L247">I235+J235+K235</f>
        <v>8412.2</v>
      </c>
      <c r="M235" s="147">
        <f>Q235</f>
        <v>0</v>
      </c>
      <c r="N235" s="147"/>
      <c r="O235" s="147">
        <v>0</v>
      </c>
      <c r="P235" s="147">
        <v>0</v>
      </c>
      <c r="Q235" s="143">
        <f>N235+O235+P235</f>
        <v>0</v>
      </c>
      <c r="R235" s="204">
        <v>0</v>
      </c>
      <c r="S235" s="241"/>
    </row>
    <row r="236" spans="1:19" ht="168" customHeight="1">
      <c r="A236" s="173"/>
      <c r="B236" s="530"/>
      <c r="C236" s="19" t="s">
        <v>508</v>
      </c>
      <c r="D236" s="552"/>
      <c r="E236" s="205" t="s">
        <v>650</v>
      </c>
      <c r="F236" s="244" t="s">
        <v>660</v>
      </c>
      <c r="G236" s="87">
        <v>25</v>
      </c>
      <c r="H236" s="26">
        <v>841.2</v>
      </c>
      <c r="I236" s="35">
        <v>0</v>
      </c>
      <c r="J236" s="35">
        <v>0</v>
      </c>
      <c r="K236" s="35">
        <v>841.2</v>
      </c>
      <c r="L236" s="35">
        <f t="shared" si="70"/>
        <v>841.2</v>
      </c>
      <c r="M236" s="147">
        <f>Q236</f>
        <v>0</v>
      </c>
      <c r="N236" s="147"/>
      <c r="O236" s="147">
        <v>0</v>
      </c>
      <c r="P236" s="147">
        <v>0</v>
      </c>
      <c r="Q236" s="143">
        <f aca="true" t="shared" si="71" ref="Q236:Q247">N236+O236+P236</f>
        <v>0</v>
      </c>
      <c r="R236" s="204">
        <v>0</v>
      </c>
      <c r="S236" s="216"/>
    </row>
    <row r="237" spans="1:19" ht="60" customHeight="1">
      <c r="A237" s="173"/>
      <c r="B237" s="530"/>
      <c r="C237" s="19" t="s">
        <v>509</v>
      </c>
      <c r="D237" s="552"/>
      <c r="E237" s="205" t="s">
        <v>651</v>
      </c>
      <c r="F237" s="244" t="s">
        <v>660</v>
      </c>
      <c r="G237" s="87">
        <v>5</v>
      </c>
      <c r="H237" s="26">
        <v>168.2</v>
      </c>
      <c r="I237" s="35">
        <v>0</v>
      </c>
      <c r="J237" s="35">
        <v>0</v>
      </c>
      <c r="K237" s="35">
        <v>168.2</v>
      </c>
      <c r="L237" s="35">
        <f t="shared" si="70"/>
        <v>168.2</v>
      </c>
      <c r="M237" s="147">
        <f aca="true" t="shared" si="72" ref="M237:M247">Q237</f>
        <v>0</v>
      </c>
      <c r="N237" s="147"/>
      <c r="O237" s="147">
        <v>0</v>
      </c>
      <c r="P237" s="147">
        <v>0</v>
      </c>
      <c r="Q237" s="143">
        <f t="shared" si="71"/>
        <v>0</v>
      </c>
      <c r="R237" s="186">
        <v>0</v>
      </c>
      <c r="S237" s="216"/>
    </row>
    <row r="238" spans="1:19" ht="48">
      <c r="A238" s="173"/>
      <c r="B238" s="530"/>
      <c r="C238" s="19" t="s">
        <v>510</v>
      </c>
      <c r="D238" s="552"/>
      <c r="E238" s="205" t="s">
        <v>652</v>
      </c>
      <c r="F238" s="244" t="s">
        <v>660</v>
      </c>
      <c r="G238" s="234">
        <v>858</v>
      </c>
      <c r="H238" s="26">
        <v>28886.8</v>
      </c>
      <c r="I238" s="35">
        <v>0</v>
      </c>
      <c r="J238" s="35">
        <v>16.1</v>
      </c>
      <c r="K238" s="35">
        <v>28870.7</v>
      </c>
      <c r="L238" s="35">
        <f t="shared" si="70"/>
        <v>28886.8</v>
      </c>
      <c r="M238" s="147">
        <f t="shared" si="72"/>
        <v>1022.9</v>
      </c>
      <c r="N238" s="147">
        <v>0</v>
      </c>
      <c r="O238" s="147">
        <v>0</v>
      </c>
      <c r="P238" s="185">
        <v>1022.9</v>
      </c>
      <c r="Q238" s="143">
        <f t="shared" si="71"/>
        <v>1022.9</v>
      </c>
      <c r="R238" s="186" t="s">
        <v>669</v>
      </c>
      <c r="S238" s="216"/>
    </row>
    <row r="239" spans="1:19" ht="36">
      <c r="A239" s="173"/>
      <c r="B239" s="530"/>
      <c r="C239" s="197" t="s">
        <v>511</v>
      </c>
      <c r="D239" s="552"/>
      <c r="E239" s="205" t="s">
        <v>653</v>
      </c>
      <c r="F239" s="244" t="s">
        <v>661</v>
      </c>
      <c r="G239" s="87">
        <v>20</v>
      </c>
      <c r="H239" s="26">
        <v>3528</v>
      </c>
      <c r="I239" s="35">
        <v>3528</v>
      </c>
      <c r="J239" s="35">
        <v>0</v>
      </c>
      <c r="K239" s="35">
        <v>0</v>
      </c>
      <c r="L239" s="35">
        <f t="shared" si="70"/>
        <v>3528</v>
      </c>
      <c r="M239" s="147">
        <f t="shared" si="72"/>
        <v>172.8</v>
      </c>
      <c r="N239" s="147">
        <v>172.8</v>
      </c>
      <c r="O239" s="147">
        <v>0</v>
      </c>
      <c r="P239" s="147">
        <v>0</v>
      </c>
      <c r="Q239" s="143">
        <f t="shared" si="71"/>
        <v>172.8</v>
      </c>
      <c r="R239" s="186">
        <v>1</v>
      </c>
      <c r="S239" s="216"/>
    </row>
    <row r="240" spans="1:19" ht="48">
      <c r="A240" s="173"/>
      <c r="B240" s="530"/>
      <c r="C240" s="197" t="s">
        <v>512</v>
      </c>
      <c r="D240" s="552"/>
      <c r="E240" s="205" t="s">
        <v>654</v>
      </c>
      <c r="F240" s="244" t="s">
        <v>515</v>
      </c>
      <c r="G240" s="87"/>
      <c r="H240" s="26">
        <v>48.3</v>
      </c>
      <c r="I240" s="35">
        <v>0</v>
      </c>
      <c r="J240" s="35">
        <v>48.3</v>
      </c>
      <c r="K240" s="35">
        <v>0</v>
      </c>
      <c r="L240" s="35">
        <f t="shared" si="70"/>
        <v>48.3</v>
      </c>
      <c r="M240" s="147">
        <f t="shared" si="72"/>
        <v>0</v>
      </c>
      <c r="N240" s="147">
        <v>0</v>
      </c>
      <c r="O240" s="147">
        <v>0</v>
      </c>
      <c r="P240" s="147">
        <v>0</v>
      </c>
      <c r="Q240" s="143">
        <f t="shared" si="71"/>
        <v>0</v>
      </c>
      <c r="R240" s="186">
        <v>0</v>
      </c>
      <c r="S240" s="216"/>
    </row>
    <row r="241" spans="1:19" ht="96" customHeight="1">
      <c r="A241" s="173"/>
      <c r="B241" s="530"/>
      <c r="C241" s="197" t="s">
        <v>513</v>
      </c>
      <c r="D241" s="552"/>
      <c r="E241" s="205" t="s">
        <v>655</v>
      </c>
      <c r="F241" s="244" t="s">
        <v>515</v>
      </c>
      <c r="G241" s="87">
        <v>175</v>
      </c>
      <c r="H241" s="26">
        <v>6575.2</v>
      </c>
      <c r="I241" s="35">
        <v>829.6</v>
      </c>
      <c r="J241" s="35">
        <v>5745.6</v>
      </c>
      <c r="K241" s="35">
        <v>0</v>
      </c>
      <c r="L241" s="35">
        <f t="shared" si="70"/>
        <v>6575.200000000001</v>
      </c>
      <c r="M241" s="147">
        <f t="shared" si="72"/>
        <v>0</v>
      </c>
      <c r="N241" s="147">
        <v>0</v>
      </c>
      <c r="O241" s="147">
        <v>0</v>
      </c>
      <c r="P241" s="147">
        <v>0</v>
      </c>
      <c r="Q241" s="143">
        <f t="shared" si="71"/>
        <v>0</v>
      </c>
      <c r="R241" s="186">
        <v>0</v>
      </c>
      <c r="S241" s="216"/>
    </row>
    <row r="242" spans="1:19" ht="60">
      <c r="A242" s="173"/>
      <c r="B242" s="530"/>
      <c r="C242" s="197" t="s">
        <v>514</v>
      </c>
      <c r="D242" s="552"/>
      <c r="E242" s="205" t="s">
        <v>656</v>
      </c>
      <c r="F242" s="244" t="s">
        <v>515</v>
      </c>
      <c r="G242" s="87" t="s">
        <v>662</v>
      </c>
      <c r="H242" s="26">
        <v>878.2</v>
      </c>
      <c r="I242" s="35">
        <v>878.2</v>
      </c>
      <c r="J242" s="35">
        <v>0</v>
      </c>
      <c r="K242" s="35">
        <v>0</v>
      </c>
      <c r="L242" s="35">
        <f t="shared" si="70"/>
        <v>878.2</v>
      </c>
      <c r="M242" s="147">
        <f t="shared" si="72"/>
        <v>0</v>
      </c>
      <c r="N242" s="147">
        <v>0</v>
      </c>
      <c r="O242" s="147">
        <v>0</v>
      </c>
      <c r="P242" s="147">
        <v>0</v>
      </c>
      <c r="Q242" s="143">
        <f t="shared" si="71"/>
        <v>0</v>
      </c>
      <c r="R242" s="186">
        <v>0</v>
      </c>
      <c r="S242" s="216"/>
    </row>
    <row r="243" spans="1:19" ht="48">
      <c r="A243" s="173"/>
      <c r="B243" s="530"/>
      <c r="C243" s="197" t="s">
        <v>590</v>
      </c>
      <c r="D243" s="552"/>
      <c r="E243" s="205" t="s">
        <v>657</v>
      </c>
      <c r="F243" s="132"/>
      <c r="G243" s="205"/>
      <c r="H243" s="26">
        <v>576.9</v>
      </c>
      <c r="I243" s="35">
        <v>0</v>
      </c>
      <c r="J243" s="35">
        <v>576.9</v>
      </c>
      <c r="K243" s="35">
        <v>0</v>
      </c>
      <c r="L243" s="35">
        <f t="shared" si="70"/>
        <v>576.9</v>
      </c>
      <c r="M243" s="147">
        <f t="shared" si="72"/>
        <v>0</v>
      </c>
      <c r="N243" s="147">
        <v>0</v>
      </c>
      <c r="O243" s="147">
        <v>0</v>
      </c>
      <c r="P243" s="147">
        <v>0</v>
      </c>
      <c r="Q243" s="143">
        <f t="shared" si="71"/>
        <v>0</v>
      </c>
      <c r="R243" s="186">
        <v>0</v>
      </c>
      <c r="S243" s="216"/>
    </row>
    <row r="244" spans="1:19" ht="78.75" customHeight="1">
      <c r="A244" s="173"/>
      <c r="B244" s="531"/>
      <c r="C244" s="197" t="s">
        <v>663</v>
      </c>
      <c r="D244" s="553"/>
      <c r="E244" s="205" t="s">
        <v>658</v>
      </c>
      <c r="F244" s="244" t="s">
        <v>660</v>
      </c>
      <c r="G244" s="87">
        <v>100</v>
      </c>
      <c r="H244" s="26">
        <v>3364.9</v>
      </c>
      <c r="I244" s="35">
        <v>0</v>
      </c>
      <c r="J244" s="35">
        <v>0</v>
      </c>
      <c r="K244" s="35">
        <v>3364.9</v>
      </c>
      <c r="L244" s="35">
        <f t="shared" si="70"/>
        <v>3364.9</v>
      </c>
      <c r="M244" s="147">
        <f t="shared" si="72"/>
        <v>0</v>
      </c>
      <c r="N244" s="147">
        <v>0</v>
      </c>
      <c r="O244" s="147">
        <v>0</v>
      </c>
      <c r="P244" s="147">
        <v>0</v>
      </c>
      <c r="Q244" s="143">
        <f t="shared" si="71"/>
        <v>0</v>
      </c>
      <c r="R244" s="186">
        <v>0</v>
      </c>
      <c r="S244" s="216"/>
    </row>
    <row r="245" spans="1:19" ht="64.5" customHeight="1">
      <c r="A245" s="173"/>
      <c r="B245" s="165"/>
      <c r="C245" s="197" t="s">
        <v>584</v>
      </c>
      <c r="D245" s="200"/>
      <c r="E245" s="205" t="s">
        <v>585</v>
      </c>
      <c r="F245" s="244">
        <v>31.291</v>
      </c>
      <c r="G245" s="87">
        <v>164</v>
      </c>
      <c r="H245" s="26">
        <f>L245</f>
        <v>5148.2</v>
      </c>
      <c r="I245" s="35">
        <v>0</v>
      </c>
      <c r="J245" s="35">
        <v>0</v>
      </c>
      <c r="K245" s="35">
        <f>2490+605.7+841.2+336.5+302.8+572</f>
        <v>5148.2</v>
      </c>
      <c r="L245" s="35">
        <f t="shared" si="70"/>
        <v>5148.2</v>
      </c>
      <c r="M245" s="147">
        <f t="shared" si="72"/>
        <v>0</v>
      </c>
      <c r="N245" s="147"/>
      <c r="O245" s="147">
        <v>0</v>
      </c>
      <c r="P245" s="147">
        <v>0</v>
      </c>
      <c r="Q245" s="143">
        <f t="shared" si="71"/>
        <v>0</v>
      </c>
      <c r="R245" s="186">
        <v>0</v>
      </c>
      <c r="S245" s="216"/>
    </row>
    <row r="246" spans="1:19" s="208" customFormat="1" ht="64.5" customHeight="1">
      <c r="A246" s="228"/>
      <c r="B246" s="534" t="s">
        <v>664</v>
      </c>
      <c r="C246" s="211" t="s">
        <v>665</v>
      </c>
      <c r="D246" s="200"/>
      <c r="E246" s="582" t="s">
        <v>667</v>
      </c>
      <c r="F246" s="244" t="s">
        <v>515</v>
      </c>
      <c r="G246" s="222">
        <v>23</v>
      </c>
      <c r="H246" s="214">
        <v>1062.3</v>
      </c>
      <c r="I246" s="220">
        <v>0</v>
      </c>
      <c r="J246" s="220">
        <v>1062.3</v>
      </c>
      <c r="K246" s="220">
        <v>0</v>
      </c>
      <c r="L246" s="220">
        <f t="shared" si="70"/>
        <v>1062.3</v>
      </c>
      <c r="M246" s="207">
        <f t="shared" si="72"/>
        <v>0</v>
      </c>
      <c r="N246" s="207">
        <v>0</v>
      </c>
      <c r="O246" s="207">
        <v>0</v>
      </c>
      <c r="P246" s="207">
        <v>0</v>
      </c>
      <c r="Q246" s="230">
        <f t="shared" si="71"/>
        <v>0</v>
      </c>
      <c r="R246" s="209"/>
      <c r="S246" s="216"/>
    </row>
    <row r="247" spans="1:19" s="208" customFormat="1" ht="64.5" customHeight="1">
      <c r="A247" s="228"/>
      <c r="B247" s="531"/>
      <c r="C247" s="211" t="s">
        <v>666</v>
      </c>
      <c r="D247" s="200"/>
      <c r="E247" s="583"/>
      <c r="F247" s="244" t="s">
        <v>668</v>
      </c>
      <c r="G247" s="222">
        <v>5</v>
      </c>
      <c r="H247" s="214">
        <v>136.6</v>
      </c>
      <c r="I247" s="220">
        <v>136.6</v>
      </c>
      <c r="J247" s="220">
        <v>0</v>
      </c>
      <c r="K247" s="220">
        <v>0</v>
      </c>
      <c r="L247" s="220">
        <f t="shared" si="70"/>
        <v>136.6</v>
      </c>
      <c r="M247" s="207">
        <f t="shared" si="72"/>
        <v>0</v>
      </c>
      <c r="N247" s="207">
        <v>0</v>
      </c>
      <c r="O247" s="207">
        <v>0</v>
      </c>
      <c r="P247" s="207">
        <v>0</v>
      </c>
      <c r="Q247" s="230">
        <f t="shared" si="71"/>
        <v>0</v>
      </c>
      <c r="R247" s="209"/>
      <c r="S247" s="216"/>
    </row>
    <row r="248" spans="1:19" s="100" customFormat="1" ht="23.25" customHeight="1">
      <c r="A248" s="135"/>
      <c r="B248" s="34" t="s">
        <v>316</v>
      </c>
      <c r="C248" s="135"/>
      <c r="D248" s="135"/>
      <c r="E248" s="213"/>
      <c r="F248" s="135"/>
      <c r="G248" s="135"/>
      <c r="H248" s="135">
        <f>H247+H246+H245+H244+H243+H242+H241+H240+H239+H238+H237+H236+H235+H234</f>
        <v>59727.499999999985</v>
      </c>
      <c r="I248" s="218">
        <f aca="true" t="shared" si="73" ref="I248:Q248">I247+I246+I245+I244+I243+I242+I241+I240+I239+I238+I237+I236+I235+I234</f>
        <v>5372.4</v>
      </c>
      <c r="J248" s="218">
        <f t="shared" si="73"/>
        <v>7549.700000000001</v>
      </c>
      <c r="K248" s="218">
        <f t="shared" si="73"/>
        <v>46805.399999999994</v>
      </c>
      <c r="L248" s="218">
        <f t="shared" si="73"/>
        <v>59727.5</v>
      </c>
      <c r="M248" s="218">
        <f t="shared" si="73"/>
        <v>1195.7</v>
      </c>
      <c r="N248" s="218">
        <f t="shared" si="73"/>
        <v>172.8</v>
      </c>
      <c r="O248" s="218">
        <f t="shared" si="73"/>
        <v>0</v>
      </c>
      <c r="P248" s="218">
        <f t="shared" si="73"/>
        <v>1022.9</v>
      </c>
      <c r="Q248" s="218">
        <f t="shared" si="73"/>
        <v>1195.7</v>
      </c>
      <c r="R248" s="135"/>
      <c r="S248" s="148"/>
    </row>
    <row r="249" spans="1:19" ht="66.75" customHeight="1">
      <c r="A249" s="173" t="s">
        <v>15</v>
      </c>
      <c r="B249" s="166" t="s">
        <v>150</v>
      </c>
      <c r="C249" s="173" t="s">
        <v>151</v>
      </c>
      <c r="D249" s="74" t="s">
        <v>335</v>
      </c>
      <c r="E249" s="74" t="s">
        <v>554</v>
      </c>
      <c r="F249" s="244" t="s">
        <v>699</v>
      </c>
      <c r="G249" s="131">
        <v>329</v>
      </c>
      <c r="H249" s="214">
        <f>L249</f>
        <v>33.4</v>
      </c>
      <c r="I249" s="35">
        <v>32.6</v>
      </c>
      <c r="J249" s="35">
        <v>0.8</v>
      </c>
      <c r="K249" s="35">
        <v>0</v>
      </c>
      <c r="L249" s="16">
        <f>J249+I249+K249</f>
        <v>33.4</v>
      </c>
      <c r="M249" s="147">
        <f>Q249</f>
        <v>12.05</v>
      </c>
      <c r="N249" s="143">
        <v>12</v>
      </c>
      <c r="O249" s="147">
        <v>0.05</v>
      </c>
      <c r="P249" s="147">
        <v>0</v>
      </c>
      <c r="Q249" s="143">
        <f>O249+N249</f>
        <v>12.05</v>
      </c>
      <c r="R249" s="186">
        <v>3</v>
      </c>
      <c r="S249" s="216"/>
    </row>
    <row r="250" spans="1:19" s="100" customFormat="1" ht="24.75" customHeight="1">
      <c r="A250" s="135"/>
      <c r="B250" s="34" t="s">
        <v>316</v>
      </c>
      <c r="C250" s="135"/>
      <c r="D250" s="135"/>
      <c r="E250" s="135"/>
      <c r="F250" s="135"/>
      <c r="G250" s="135"/>
      <c r="H250" s="135">
        <f>SUM(H249)</f>
        <v>33.4</v>
      </c>
      <c r="I250" s="218">
        <f aca="true" t="shared" si="74" ref="I250:Q250">SUM(I249)</f>
        <v>32.6</v>
      </c>
      <c r="J250" s="218">
        <f t="shared" si="74"/>
        <v>0.8</v>
      </c>
      <c r="K250" s="218">
        <f t="shared" si="74"/>
        <v>0</v>
      </c>
      <c r="L250" s="218">
        <f t="shared" si="74"/>
        <v>33.4</v>
      </c>
      <c r="M250" s="218">
        <f t="shared" si="74"/>
        <v>12.05</v>
      </c>
      <c r="N250" s="218">
        <f t="shared" si="74"/>
        <v>12</v>
      </c>
      <c r="O250" s="218">
        <f t="shared" si="74"/>
        <v>0.05</v>
      </c>
      <c r="P250" s="218">
        <f t="shared" si="74"/>
        <v>0</v>
      </c>
      <c r="Q250" s="218">
        <f t="shared" si="74"/>
        <v>12.05</v>
      </c>
      <c r="R250" s="135"/>
      <c r="S250" s="148"/>
    </row>
    <row r="251" spans="1:19" ht="96.75" customHeight="1">
      <c r="A251" s="534" t="s">
        <v>18</v>
      </c>
      <c r="B251" s="534" t="s">
        <v>152</v>
      </c>
      <c r="C251" s="173" t="s">
        <v>153</v>
      </c>
      <c r="D251" s="75" t="s">
        <v>431</v>
      </c>
      <c r="E251" s="75" t="s">
        <v>610</v>
      </c>
      <c r="F251" s="244">
        <v>2418.5</v>
      </c>
      <c r="G251" s="131">
        <v>11</v>
      </c>
      <c r="H251" s="214">
        <f>L251</f>
        <v>26603.5</v>
      </c>
      <c r="I251" s="41">
        <v>26603.5</v>
      </c>
      <c r="J251" s="41">
        <v>0</v>
      </c>
      <c r="K251" s="41">
        <v>0</v>
      </c>
      <c r="L251" s="16">
        <f>I251+J251+K251</f>
        <v>26603.5</v>
      </c>
      <c r="M251" s="147">
        <f>N251</f>
        <v>0</v>
      </c>
      <c r="N251" s="162">
        <v>0</v>
      </c>
      <c r="O251" s="147">
        <v>0</v>
      </c>
      <c r="P251" s="147">
        <v>0</v>
      </c>
      <c r="Q251" s="143">
        <f>M251</f>
        <v>0</v>
      </c>
      <c r="R251" s="186">
        <v>0</v>
      </c>
      <c r="S251" s="216"/>
    </row>
    <row r="252" spans="1:19" ht="96.75" customHeight="1">
      <c r="A252" s="531"/>
      <c r="B252" s="531"/>
      <c r="C252" s="173" t="s">
        <v>542</v>
      </c>
      <c r="D252" s="75" t="s">
        <v>543</v>
      </c>
      <c r="E252" s="75" t="s">
        <v>611</v>
      </c>
      <c r="F252" s="244">
        <v>100</v>
      </c>
      <c r="G252" s="131">
        <v>1</v>
      </c>
      <c r="H252" s="214">
        <f>L252</f>
        <v>100</v>
      </c>
      <c r="I252" s="41">
        <v>100</v>
      </c>
      <c r="J252" s="41">
        <v>0</v>
      </c>
      <c r="K252" s="41">
        <v>0</v>
      </c>
      <c r="L252" s="16">
        <f>I252+J252+K252</f>
        <v>100</v>
      </c>
      <c r="M252" s="147">
        <f>N252</f>
        <v>0</v>
      </c>
      <c r="N252" s="143">
        <v>0</v>
      </c>
      <c r="O252" s="147">
        <v>0</v>
      </c>
      <c r="P252" s="147">
        <v>0</v>
      </c>
      <c r="Q252" s="143">
        <f>M252</f>
        <v>0</v>
      </c>
      <c r="R252" s="186">
        <v>0</v>
      </c>
      <c r="S252" s="216"/>
    </row>
    <row r="253" spans="1:19" s="100" customFormat="1" ht="21" customHeight="1">
      <c r="A253" s="135"/>
      <c r="B253" s="34" t="s">
        <v>316</v>
      </c>
      <c r="C253" s="135"/>
      <c r="D253" s="135"/>
      <c r="E253" s="135"/>
      <c r="F253" s="135"/>
      <c r="G253" s="135"/>
      <c r="H253" s="135">
        <f>SUM(H251:H252)</f>
        <v>26703.5</v>
      </c>
      <c r="I253" s="218">
        <f aca="true" t="shared" si="75" ref="I253:Q253">SUM(I251:I252)</f>
        <v>26703.5</v>
      </c>
      <c r="J253" s="218">
        <f t="shared" si="75"/>
        <v>0</v>
      </c>
      <c r="K253" s="218">
        <f t="shared" si="75"/>
        <v>0</v>
      </c>
      <c r="L253" s="218">
        <f t="shared" si="75"/>
        <v>26703.5</v>
      </c>
      <c r="M253" s="218">
        <f t="shared" si="75"/>
        <v>0</v>
      </c>
      <c r="N253" s="218">
        <f t="shared" si="75"/>
        <v>0</v>
      </c>
      <c r="O253" s="218">
        <f t="shared" si="75"/>
        <v>0</v>
      </c>
      <c r="P253" s="218">
        <f t="shared" si="75"/>
        <v>0</v>
      </c>
      <c r="Q253" s="218">
        <f t="shared" si="75"/>
        <v>0</v>
      </c>
      <c r="R253" s="135"/>
      <c r="S253" s="148"/>
    </row>
    <row r="254" spans="1:19" s="28" customFormat="1" ht="108" hidden="1">
      <c r="A254" s="35" t="s">
        <v>23</v>
      </c>
      <c r="B254" s="166" t="s">
        <v>483</v>
      </c>
      <c r="C254" s="35" t="s">
        <v>368</v>
      </c>
      <c r="D254" s="68" t="s">
        <v>369</v>
      </c>
      <c r="E254" s="68" t="s">
        <v>370</v>
      </c>
      <c r="F254" s="35" t="s">
        <v>503</v>
      </c>
      <c r="G254" s="38"/>
      <c r="H254" s="26">
        <f>L254</f>
        <v>0</v>
      </c>
      <c r="I254" s="35">
        <v>0</v>
      </c>
      <c r="J254" s="35">
        <v>0</v>
      </c>
      <c r="K254" s="35">
        <v>0</v>
      </c>
      <c r="L254" s="16">
        <f>J254+I254+K254</f>
        <v>0</v>
      </c>
      <c r="M254" s="147">
        <f>Q254</f>
        <v>0</v>
      </c>
      <c r="N254" s="147">
        <v>0</v>
      </c>
      <c r="O254" s="147">
        <v>0</v>
      </c>
      <c r="P254" s="147">
        <v>0</v>
      </c>
      <c r="Q254" s="143">
        <f>O254+N254</f>
        <v>0</v>
      </c>
      <c r="R254" s="187">
        <v>0</v>
      </c>
      <c r="S254" s="242" t="s">
        <v>691</v>
      </c>
    </row>
    <row r="255" spans="1:19" s="100" customFormat="1" ht="33" customHeight="1" hidden="1">
      <c r="A255" s="135"/>
      <c r="B255" s="34" t="s">
        <v>316</v>
      </c>
      <c r="C255" s="135"/>
      <c r="D255" s="135"/>
      <c r="E255" s="135"/>
      <c r="F255" s="99"/>
      <c r="G255" s="99"/>
      <c r="H255" s="99">
        <f>SUM(H254)</f>
        <v>0</v>
      </c>
      <c r="I255" s="99">
        <f aca="true" t="shared" si="76" ref="I255:Q255">SUM(I254)</f>
        <v>0</v>
      </c>
      <c r="J255" s="99">
        <f t="shared" si="76"/>
        <v>0</v>
      </c>
      <c r="K255" s="99">
        <f t="shared" si="76"/>
        <v>0</v>
      </c>
      <c r="L255" s="99">
        <f t="shared" si="76"/>
        <v>0</v>
      </c>
      <c r="M255" s="99">
        <f t="shared" si="76"/>
        <v>0</v>
      </c>
      <c r="N255" s="99">
        <f t="shared" si="76"/>
        <v>0</v>
      </c>
      <c r="O255" s="99">
        <f t="shared" si="76"/>
        <v>0</v>
      </c>
      <c r="P255" s="99">
        <f t="shared" si="76"/>
        <v>0</v>
      </c>
      <c r="Q255" s="99">
        <f t="shared" si="76"/>
        <v>0</v>
      </c>
      <c r="R255" s="99"/>
      <c r="S255" s="148"/>
    </row>
    <row r="256" spans="1:19" ht="51" customHeight="1">
      <c r="A256" s="534" t="s">
        <v>25</v>
      </c>
      <c r="B256" s="534" t="s">
        <v>693</v>
      </c>
      <c r="C256" s="173" t="s">
        <v>155</v>
      </c>
      <c r="D256" s="535" t="s">
        <v>339</v>
      </c>
      <c r="E256" s="535" t="s">
        <v>694</v>
      </c>
      <c r="F256" s="244" t="s">
        <v>504</v>
      </c>
      <c r="G256" s="131">
        <v>43</v>
      </c>
      <c r="H256" s="214">
        <f>L256</f>
        <v>13975</v>
      </c>
      <c r="I256" s="35">
        <v>13975</v>
      </c>
      <c r="J256" s="35">
        <v>0</v>
      </c>
      <c r="K256" s="35">
        <v>0</v>
      </c>
      <c r="L256" s="182">
        <f>I256+J256+K256</f>
        <v>13975</v>
      </c>
      <c r="M256" s="147">
        <f>Q256</f>
        <v>1000</v>
      </c>
      <c r="N256" s="143">
        <v>1000</v>
      </c>
      <c r="O256" s="147">
        <v>0</v>
      </c>
      <c r="P256" s="147">
        <v>0</v>
      </c>
      <c r="Q256" s="143">
        <f>O256+N256</f>
        <v>1000</v>
      </c>
      <c r="R256" s="186">
        <v>3</v>
      </c>
      <c r="S256" s="216"/>
    </row>
    <row r="257" spans="1:19" ht="51" customHeight="1">
      <c r="A257" s="530"/>
      <c r="B257" s="530"/>
      <c r="C257" s="173" t="s">
        <v>156</v>
      </c>
      <c r="D257" s="536"/>
      <c r="E257" s="536"/>
      <c r="F257" s="244" t="s">
        <v>705</v>
      </c>
      <c r="G257" s="131">
        <v>500</v>
      </c>
      <c r="H257" s="214">
        <f>L257</f>
        <v>39616.7</v>
      </c>
      <c r="I257" s="35">
        <v>39616.7</v>
      </c>
      <c r="J257" s="35">
        <v>0</v>
      </c>
      <c r="K257" s="35">
        <v>0</v>
      </c>
      <c r="L257" s="182">
        <f>I257+J257+K257</f>
        <v>39616.7</v>
      </c>
      <c r="M257" s="147">
        <f>Q257</f>
        <v>3124.8</v>
      </c>
      <c r="N257" s="162">
        <v>3124.8</v>
      </c>
      <c r="O257" s="147">
        <v>0</v>
      </c>
      <c r="P257" s="147">
        <v>0</v>
      </c>
      <c r="Q257" s="143">
        <f>O257+N257</f>
        <v>3124.8</v>
      </c>
      <c r="R257" s="187">
        <v>557</v>
      </c>
      <c r="S257" s="216"/>
    </row>
    <row r="258" spans="1:19" s="208" customFormat="1" ht="51" customHeight="1">
      <c r="A258" s="531"/>
      <c r="B258" s="531"/>
      <c r="C258" s="228" t="s">
        <v>695</v>
      </c>
      <c r="D258" s="201"/>
      <c r="E258" s="201" t="s">
        <v>696</v>
      </c>
      <c r="F258" s="244" t="s">
        <v>697</v>
      </c>
      <c r="G258" s="205">
        <v>29</v>
      </c>
      <c r="H258" s="214">
        <f>L258</f>
        <v>21347.8</v>
      </c>
      <c r="I258" s="220">
        <v>0</v>
      </c>
      <c r="J258" s="220">
        <v>0</v>
      </c>
      <c r="K258" s="220">
        <v>21347.8</v>
      </c>
      <c r="L258" s="202">
        <f>I258+J258+K258</f>
        <v>21347.8</v>
      </c>
      <c r="M258" s="207">
        <f>Q258</f>
        <v>0</v>
      </c>
      <c r="N258" s="231">
        <v>0</v>
      </c>
      <c r="O258" s="207">
        <v>0</v>
      </c>
      <c r="P258" s="207">
        <v>0</v>
      </c>
      <c r="Q258" s="230">
        <f>O258+N258</f>
        <v>0</v>
      </c>
      <c r="R258" s="229">
        <v>0</v>
      </c>
      <c r="S258" s="216"/>
    </row>
    <row r="259" spans="1:19" s="122" customFormat="1" ht="24" customHeight="1">
      <c r="A259" s="94"/>
      <c r="B259" s="95" t="s">
        <v>316</v>
      </c>
      <c r="C259" s="96"/>
      <c r="D259" s="243"/>
      <c r="E259" s="243"/>
      <c r="F259" s="97"/>
      <c r="G259" s="98"/>
      <c r="H259" s="135">
        <f>SUM(H256:H258)</f>
        <v>74939.5</v>
      </c>
      <c r="I259" s="218">
        <f aca="true" t="shared" si="77" ref="I259:Q259">SUM(I256:I258)</f>
        <v>53591.7</v>
      </c>
      <c r="J259" s="218">
        <f t="shared" si="77"/>
        <v>0</v>
      </c>
      <c r="K259" s="218">
        <f t="shared" si="77"/>
        <v>21347.8</v>
      </c>
      <c r="L259" s="218">
        <f t="shared" si="77"/>
        <v>74939.5</v>
      </c>
      <c r="M259" s="218">
        <f t="shared" si="77"/>
        <v>4124.8</v>
      </c>
      <c r="N259" s="218">
        <f t="shared" si="77"/>
        <v>4124.8</v>
      </c>
      <c r="O259" s="218">
        <f t="shared" si="77"/>
        <v>0</v>
      </c>
      <c r="P259" s="218">
        <f t="shared" si="77"/>
        <v>0</v>
      </c>
      <c r="Q259" s="218">
        <f t="shared" si="77"/>
        <v>4124.8</v>
      </c>
      <c r="R259" s="135"/>
      <c r="S259" s="150"/>
    </row>
    <row r="260" spans="1:19" ht="86.25" customHeight="1">
      <c r="A260" s="39" t="s">
        <v>27</v>
      </c>
      <c r="B260" s="542" t="s">
        <v>453</v>
      </c>
      <c r="C260" s="173" t="s">
        <v>157</v>
      </c>
      <c r="D260" s="74" t="s">
        <v>315</v>
      </c>
      <c r="E260" s="74" t="s">
        <v>419</v>
      </c>
      <c r="F260" s="244" t="s">
        <v>739</v>
      </c>
      <c r="G260" s="131">
        <v>65</v>
      </c>
      <c r="H260" s="214">
        <f aca="true" t="shared" si="78" ref="H260:H266">L260</f>
        <v>332.5</v>
      </c>
      <c r="I260" s="14">
        <v>325</v>
      </c>
      <c r="J260" s="14">
        <v>7.5</v>
      </c>
      <c r="K260" s="14">
        <v>0</v>
      </c>
      <c r="L260" s="14">
        <f aca="true" t="shared" si="79" ref="L260:L266">J260+I260+K260</f>
        <v>332.5</v>
      </c>
      <c r="M260" s="147">
        <f aca="true" t="shared" si="80" ref="M260:M266">Q260</f>
        <v>0</v>
      </c>
      <c r="N260" s="147">
        <v>0</v>
      </c>
      <c r="O260" s="147">
        <v>0</v>
      </c>
      <c r="P260" s="147">
        <v>0</v>
      </c>
      <c r="Q260" s="143">
        <f>N260+O260</f>
        <v>0</v>
      </c>
      <c r="R260" s="186">
        <v>0</v>
      </c>
      <c r="S260" s="216"/>
    </row>
    <row r="261" spans="1:19" ht="84" customHeight="1">
      <c r="A261" s="40"/>
      <c r="B261" s="542"/>
      <c r="C261" s="173" t="s">
        <v>158</v>
      </c>
      <c r="D261" s="73" t="s">
        <v>179</v>
      </c>
      <c r="E261" s="73" t="s">
        <v>417</v>
      </c>
      <c r="F261" s="244" t="s">
        <v>418</v>
      </c>
      <c r="G261" s="131">
        <v>4</v>
      </c>
      <c r="H261" s="214">
        <f t="shared" si="78"/>
        <v>17</v>
      </c>
      <c r="I261" s="14">
        <v>16.6</v>
      </c>
      <c r="J261" s="14">
        <v>0.4</v>
      </c>
      <c r="K261" s="14">
        <v>0</v>
      </c>
      <c r="L261" s="14">
        <f t="shared" si="79"/>
        <v>17</v>
      </c>
      <c r="M261" s="147">
        <f t="shared" si="80"/>
        <v>0</v>
      </c>
      <c r="N261" s="147">
        <v>0</v>
      </c>
      <c r="O261" s="147">
        <v>0</v>
      </c>
      <c r="P261" s="147">
        <v>0</v>
      </c>
      <c r="Q261" s="143">
        <f>N261+O261</f>
        <v>0</v>
      </c>
      <c r="R261" s="186">
        <v>0</v>
      </c>
      <c r="S261" s="216"/>
    </row>
    <row r="262" spans="1:20" ht="75.75" customHeight="1">
      <c r="A262" s="534" t="s">
        <v>29</v>
      </c>
      <c r="B262" s="534" t="s">
        <v>692</v>
      </c>
      <c r="C262" s="173" t="s">
        <v>312</v>
      </c>
      <c r="D262" s="71" t="s">
        <v>313</v>
      </c>
      <c r="E262" s="71" t="s">
        <v>555</v>
      </c>
      <c r="F262" s="244" t="s">
        <v>520</v>
      </c>
      <c r="G262" s="131">
        <v>10</v>
      </c>
      <c r="H262" s="26">
        <f t="shared" si="78"/>
        <v>1980</v>
      </c>
      <c r="I262" s="35">
        <v>1980</v>
      </c>
      <c r="J262" s="35">
        <v>0</v>
      </c>
      <c r="K262" s="35">
        <v>0</v>
      </c>
      <c r="L262" s="14">
        <f t="shared" si="79"/>
        <v>1980</v>
      </c>
      <c r="M262" s="147">
        <f t="shared" si="80"/>
        <v>0</v>
      </c>
      <c r="N262" s="147">
        <v>0</v>
      </c>
      <c r="O262" s="147">
        <v>0</v>
      </c>
      <c r="P262" s="147">
        <v>0</v>
      </c>
      <c r="Q262" s="143">
        <f>N262+O262</f>
        <v>0</v>
      </c>
      <c r="R262" s="186">
        <v>0</v>
      </c>
      <c r="S262" s="216"/>
      <c r="T262" s="163"/>
    </row>
    <row r="263" spans="1:19" ht="69.75" customHeight="1" hidden="1">
      <c r="A263" s="530"/>
      <c r="B263" s="530"/>
      <c r="C263" s="173" t="s">
        <v>133</v>
      </c>
      <c r="D263" s="55" t="s">
        <v>260</v>
      </c>
      <c r="E263" s="55" t="s">
        <v>367</v>
      </c>
      <c r="F263" s="244">
        <v>3</v>
      </c>
      <c r="G263" s="131">
        <v>0</v>
      </c>
      <c r="H263" s="26">
        <f t="shared" si="78"/>
        <v>0</v>
      </c>
      <c r="I263" s="42">
        <v>0</v>
      </c>
      <c r="J263" s="42">
        <v>0</v>
      </c>
      <c r="K263" s="42">
        <v>0</v>
      </c>
      <c r="L263" s="14">
        <f t="shared" si="79"/>
        <v>0</v>
      </c>
      <c r="M263" s="147">
        <f t="shared" si="80"/>
        <v>0</v>
      </c>
      <c r="N263" s="147">
        <v>0</v>
      </c>
      <c r="O263" s="147">
        <v>0</v>
      </c>
      <c r="P263" s="147">
        <v>0</v>
      </c>
      <c r="Q263" s="143">
        <f>N263+O263</f>
        <v>0</v>
      </c>
      <c r="R263" s="186">
        <v>0</v>
      </c>
      <c r="S263" s="236" t="s">
        <v>691</v>
      </c>
    </row>
    <row r="264" spans="1:19" s="208" customFormat="1" ht="69.75" customHeight="1">
      <c r="A264" s="531"/>
      <c r="B264" s="531"/>
      <c r="C264" s="228" t="s">
        <v>676</v>
      </c>
      <c r="D264" s="55"/>
      <c r="E264" s="55" t="s">
        <v>677</v>
      </c>
      <c r="F264" s="244">
        <v>80</v>
      </c>
      <c r="G264" s="205">
        <v>9</v>
      </c>
      <c r="H264" s="214">
        <f t="shared" si="78"/>
        <v>729</v>
      </c>
      <c r="I264" s="224">
        <v>729</v>
      </c>
      <c r="J264" s="224">
        <v>0</v>
      </c>
      <c r="K264" s="224">
        <v>0</v>
      </c>
      <c r="L264" s="210">
        <f t="shared" si="79"/>
        <v>729</v>
      </c>
      <c r="M264" s="207">
        <f t="shared" si="80"/>
        <v>0</v>
      </c>
      <c r="N264" s="207">
        <v>0</v>
      </c>
      <c r="O264" s="207">
        <v>0</v>
      </c>
      <c r="P264" s="207">
        <v>0</v>
      </c>
      <c r="Q264" s="230">
        <f>N264+O264</f>
        <v>0</v>
      </c>
      <c r="R264" s="209">
        <v>0</v>
      </c>
      <c r="S264" s="216"/>
    </row>
    <row r="265" spans="1:20" ht="78" customHeight="1">
      <c r="A265" s="165" t="s">
        <v>72</v>
      </c>
      <c r="B265" s="165" t="s">
        <v>470</v>
      </c>
      <c r="C265" s="173" t="s">
        <v>471</v>
      </c>
      <c r="D265" s="55"/>
      <c r="E265" s="55" t="s">
        <v>472</v>
      </c>
      <c r="F265" s="244">
        <v>120.2</v>
      </c>
      <c r="G265" s="131">
        <v>10</v>
      </c>
      <c r="H265" s="26">
        <v>1153.9</v>
      </c>
      <c r="I265" s="42">
        <v>1153.9</v>
      </c>
      <c r="J265" s="42">
        <v>0</v>
      </c>
      <c r="K265" s="42">
        <v>0</v>
      </c>
      <c r="L265" s="14">
        <f t="shared" si="79"/>
        <v>1153.9</v>
      </c>
      <c r="M265" s="147">
        <f t="shared" si="80"/>
        <v>115.4</v>
      </c>
      <c r="N265" s="147">
        <v>0</v>
      </c>
      <c r="O265" s="147">
        <v>0</v>
      </c>
      <c r="P265" s="147">
        <v>115.4</v>
      </c>
      <c r="Q265" s="143">
        <f>N265+O265+P265</f>
        <v>115.4</v>
      </c>
      <c r="R265" s="186">
        <v>0</v>
      </c>
      <c r="S265" s="216">
        <v>0</v>
      </c>
      <c r="T265" s="7">
        <f>Q265-S265</f>
        <v>115.4</v>
      </c>
    </row>
    <row r="266" spans="1:19" ht="87.75" customHeight="1">
      <c r="A266" s="165" t="s">
        <v>76</v>
      </c>
      <c r="B266" s="165" t="s">
        <v>505</v>
      </c>
      <c r="C266" s="173" t="s">
        <v>488</v>
      </c>
      <c r="D266" s="71"/>
      <c r="E266" s="71" t="s">
        <v>556</v>
      </c>
      <c r="F266" s="244">
        <v>23.2</v>
      </c>
      <c r="G266" s="71">
        <v>2</v>
      </c>
      <c r="H266" s="214">
        <f t="shared" si="78"/>
        <v>76.5</v>
      </c>
      <c r="I266" s="42">
        <v>75.4</v>
      </c>
      <c r="J266" s="42">
        <v>1.1</v>
      </c>
      <c r="K266" s="42">
        <v>0</v>
      </c>
      <c r="L266" s="14">
        <f t="shared" si="79"/>
        <v>76.5</v>
      </c>
      <c r="M266" s="147">
        <f t="shared" si="80"/>
        <v>0</v>
      </c>
      <c r="N266" s="147">
        <v>0</v>
      </c>
      <c r="O266" s="147">
        <v>0</v>
      </c>
      <c r="P266" s="147">
        <v>0</v>
      </c>
      <c r="Q266" s="143">
        <v>0</v>
      </c>
      <c r="R266" s="186">
        <v>0</v>
      </c>
      <c r="S266" s="216"/>
    </row>
    <row r="267" spans="1:19" s="100" customFormat="1" ht="29.25" customHeight="1">
      <c r="A267" s="135"/>
      <c r="B267" s="34" t="s">
        <v>316</v>
      </c>
      <c r="C267" s="135"/>
      <c r="D267" s="135"/>
      <c r="E267" s="135"/>
      <c r="F267" s="135"/>
      <c r="G267" s="135"/>
      <c r="H267" s="135">
        <f>SUM(H260:H266)</f>
        <v>4288.9</v>
      </c>
      <c r="I267" s="218">
        <f aca="true" t="shared" si="81" ref="I267:Q267">SUM(I260:I266)</f>
        <v>4279.9</v>
      </c>
      <c r="J267" s="218">
        <f t="shared" si="81"/>
        <v>9</v>
      </c>
      <c r="K267" s="218">
        <f t="shared" si="81"/>
        <v>0</v>
      </c>
      <c r="L267" s="218">
        <f t="shared" si="81"/>
        <v>4288.9</v>
      </c>
      <c r="M267" s="218">
        <f t="shared" si="81"/>
        <v>115.4</v>
      </c>
      <c r="N267" s="218">
        <f t="shared" si="81"/>
        <v>0</v>
      </c>
      <c r="O267" s="218">
        <f t="shared" si="81"/>
        <v>0</v>
      </c>
      <c r="P267" s="218">
        <f t="shared" si="81"/>
        <v>115.4</v>
      </c>
      <c r="Q267" s="218">
        <f t="shared" si="81"/>
        <v>115.4</v>
      </c>
      <c r="R267" s="135"/>
      <c r="S267" s="148"/>
    </row>
    <row r="268" spans="1:19" s="100" customFormat="1" ht="97.5" customHeight="1">
      <c r="A268" s="543" t="s">
        <v>80</v>
      </c>
      <c r="B268" s="545" t="s">
        <v>557</v>
      </c>
      <c r="C268" s="35" t="s">
        <v>558</v>
      </c>
      <c r="D268" s="16"/>
      <c r="E268" s="35" t="s">
        <v>670</v>
      </c>
      <c r="F268" s="252" t="s">
        <v>764</v>
      </c>
      <c r="G268" s="35" t="s">
        <v>763</v>
      </c>
      <c r="H268" s="26">
        <v>1047.5</v>
      </c>
      <c r="I268" s="35">
        <v>0</v>
      </c>
      <c r="J268" s="35">
        <v>0</v>
      </c>
      <c r="K268" s="35">
        <v>1047.5</v>
      </c>
      <c r="L268" s="35">
        <f>I268+J268+K268</f>
        <v>1047.5</v>
      </c>
      <c r="M268" s="147">
        <f>Q268</f>
        <v>103.7</v>
      </c>
      <c r="N268" s="147">
        <v>0</v>
      </c>
      <c r="O268" s="147">
        <v>0</v>
      </c>
      <c r="P268" s="147">
        <v>103.7</v>
      </c>
      <c r="Q268" s="147">
        <f>N268+O268+P268</f>
        <v>103.7</v>
      </c>
      <c r="R268" s="186" t="s">
        <v>671</v>
      </c>
      <c r="S268" s="101"/>
    </row>
    <row r="269" spans="1:19" s="100" customFormat="1" ht="97.5" customHeight="1">
      <c r="A269" s="544"/>
      <c r="B269" s="546"/>
      <c r="C269" s="35" t="s">
        <v>559</v>
      </c>
      <c r="D269" s="16"/>
      <c r="E269" s="35" t="s">
        <v>672</v>
      </c>
      <c r="F269" s="252" t="s">
        <v>764</v>
      </c>
      <c r="G269" s="220" t="s">
        <v>765</v>
      </c>
      <c r="H269" s="26">
        <v>218.3</v>
      </c>
      <c r="I269" s="35">
        <v>0</v>
      </c>
      <c r="J269" s="35">
        <v>0</v>
      </c>
      <c r="K269" s="35">
        <v>218.3</v>
      </c>
      <c r="L269" s="35">
        <f>I269+J269+K269</f>
        <v>218.3</v>
      </c>
      <c r="M269" s="147">
        <f>Q269</f>
        <v>0</v>
      </c>
      <c r="N269" s="147">
        <v>0</v>
      </c>
      <c r="O269" s="147">
        <v>0</v>
      </c>
      <c r="P269" s="147">
        <v>0</v>
      </c>
      <c r="Q269" s="147">
        <f>N269+O269+P269</f>
        <v>0</v>
      </c>
      <c r="R269" s="186">
        <v>0</v>
      </c>
      <c r="S269" s="101"/>
    </row>
    <row r="270" spans="1:19" s="100" customFormat="1" ht="29.25" customHeight="1">
      <c r="A270" s="135"/>
      <c r="B270" s="34" t="s">
        <v>316</v>
      </c>
      <c r="C270" s="135"/>
      <c r="D270" s="135"/>
      <c r="E270" s="135"/>
      <c r="F270" s="135"/>
      <c r="G270" s="135"/>
      <c r="H270" s="135">
        <f>H268+H269</f>
        <v>1265.8</v>
      </c>
      <c r="I270" s="218">
        <f aca="true" t="shared" si="82" ref="I270:Q270">I268+I269</f>
        <v>0</v>
      </c>
      <c r="J270" s="218">
        <f t="shared" si="82"/>
        <v>0</v>
      </c>
      <c r="K270" s="218">
        <f t="shared" si="82"/>
        <v>1265.8</v>
      </c>
      <c r="L270" s="218">
        <f t="shared" si="82"/>
        <v>1265.8</v>
      </c>
      <c r="M270" s="218">
        <f t="shared" si="82"/>
        <v>103.7</v>
      </c>
      <c r="N270" s="218">
        <f t="shared" si="82"/>
        <v>0</v>
      </c>
      <c r="O270" s="218">
        <f t="shared" si="82"/>
        <v>0</v>
      </c>
      <c r="P270" s="218">
        <f t="shared" si="82"/>
        <v>103.7</v>
      </c>
      <c r="Q270" s="218">
        <f t="shared" si="82"/>
        <v>103.7</v>
      </c>
      <c r="R270" s="135"/>
      <c r="S270" s="148"/>
    </row>
    <row r="271" spans="1:19" s="100" customFormat="1" ht="43.5" customHeight="1">
      <c r="A271" s="32"/>
      <c r="B271" s="33" t="s">
        <v>317</v>
      </c>
      <c r="C271" s="32"/>
      <c r="D271" s="32"/>
      <c r="E271" s="32"/>
      <c r="F271" s="32"/>
      <c r="G271" s="32"/>
      <c r="H271" s="32">
        <f>H270+H267+H259+H255+H253+H250+H248+H232+H230+H226+H224+H222+H212+H209+H200+H145+H143+H140+H138+H136+H134+H128+H123+H120+H118+H116+H106+H104+H84+H53+H51+H48+H44+H42+H40+H37+H35+H30+H23+H20+H14+H12+H10</f>
        <v>2659404.0970000005</v>
      </c>
      <c r="I271" s="219">
        <f aca="true" t="shared" si="83" ref="I271:Q271">I270+I267+I259+I255+I253+I250+I248+I232+I230+I226+I224+I222+I212+I209+I200+I145+I143+I140+I138+I136+I134+I128+I123+I120+I118+I116+I106+I104+I84+I53+I51+I48+I44+I42+I40+I37+I35+I30+I23+I20+I14+I12+I10</f>
        <v>2435666.2970000007</v>
      </c>
      <c r="J271" s="219">
        <f t="shared" si="83"/>
        <v>127368.39999999998</v>
      </c>
      <c r="K271" s="219">
        <f t="shared" si="83"/>
        <v>96369.4</v>
      </c>
      <c r="L271" s="219">
        <f t="shared" si="83"/>
        <v>2659404.0970000005</v>
      </c>
      <c r="M271" s="219">
        <f t="shared" si="83"/>
        <v>195978.84999999995</v>
      </c>
      <c r="N271" s="219">
        <f t="shared" si="83"/>
        <v>190522.3</v>
      </c>
      <c r="O271" s="219">
        <f t="shared" si="83"/>
        <v>2626.45</v>
      </c>
      <c r="P271" s="219">
        <f t="shared" si="83"/>
        <v>2830.1</v>
      </c>
      <c r="Q271" s="219">
        <f t="shared" si="83"/>
        <v>195978.84999999995</v>
      </c>
      <c r="R271" s="32"/>
      <c r="S271" s="148"/>
    </row>
    <row r="272" spans="1:18" ht="28.5" customHeight="1">
      <c r="A272" s="532" t="s">
        <v>169</v>
      </c>
      <c r="B272" s="533"/>
      <c r="C272" s="533"/>
      <c r="D272" s="533"/>
      <c r="E272" s="533"/>
      <c r="F272" s="533"/>
      <c r="G272" s="533"/>
      <c r="H272" s="533"/>
      <c r="I272" s="533"/>
      <c r="J272" s="533"/>
      <c r="K272" s="533"/>
      <c r="L272" s="533"/>
      <c r="M272" s="533"/>
      <c r="N272" s="533"/>
      <c r="O272" s="533"/>
      <c r="P272" s="533"/>
      <c r="Q272" s="533"/>
      <c r="R272" s="533"/>
    </row>
  </sheetData>
  <sheetProtection/>
  <mergeCells count="148">
    <mergeCell ref="N146:N147"/>
    <mergeCell ref="M146:M147"/>
    <mergeCell ref="Q146:Q147"/>
    <mergeCell ref="A1:R1"/>
    <mergeCell ref="F2:H2"/>
    <mergeCell ref="A4:A6"/>
    <mergeCell ref="B4:B6"/>
    <mergeCell ref="C4:C6"/>
    <mergeCell ref="D4:D6"/>
    <mergeCell ref="E4:E6"/>
    <mergeCell ref="D16:D17"/>
    <mergeCell ref="E16:E17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R5:R6"/>
    <mergeCell ref="A8:A9"/>
    <mergeCell ref="B8:B9"/>
    <mergeCell ref="B246:B247"/>
    <mergeCell ref="E246:E247"/>
    <mergeCell ref="A262:A264"/>
    <mergeCell ref="B262:B264"/>
    <mergeCell ref="A256:A258"/>
    <mergeCell ref="B256:B258"/>
    <mergeCell ref="A15:A19"/>
    <mergeCell ref="B15:B19"/>
    <mergeCell ref="D18:D19"/>
    <mergeCell ref="E18:E19"/>
    <mergeCell ref="A21:A22"/>
    <mergeCell ref="B21:B22"/>
    <mergeCell ref="A26:A29"/>
    <mergeCell ref="B26:B29"/>
    <mergeCell ref="D27:D29"/>
    <mergeCell ref="E27:E29"/>
    <mergeCell ref="A31:A34"/>
    <mergeCell ref="B31:B33"/>
    <mergeCell ref="D31:D33"/>
    <mergeCell ref="A38:C38"/>
    <mergeCell ref="A45:C45"/>
    <mergeCell ref="A49:C49"/>
    <mergeCell ref="A54:A83"/>
    <mergeCell ref="B54:B83"/>
    <mergeCell ref="D61:D65"/>
    <mergeCell ref="E61:E70"/>
    <mergeCell ref="C78:C79"/>
    <mergeCell ref="E78:E79"/>
    <mergeCell ref="Q62:Q66"/>
    <mergeCell ref="D66:D68"/>
    <mergeCell ref="F61:F70"/>
    <mergeCell ref="H62:H66"/>
    <mergeCell ref="I62:I66"/>
    <mergeCell ref="J62:J66"/>
    <mergeCell ref="K62:K66"/>
    <mergeCell ref="L62:L66"/>
    <mergeCell ref="N78:N79"/>
    <mergeCell ref="O78:O79"/>
    <mergeCell ref="P78:P79"/>
    <mergeCell ref="M62:M66"/>
    <mergeCell ref="N62:N66"/>
    <mergeCell ref="O62:O66"/>
    <mergeCell ref="P62:P66"/>
    <mergeCell ref="Q78:Q79"/>
    <mergeCell ref="R78:R79"/>
    <mergeCell ref="A85:A103"/>
    <mergeCell ref="B85:B103"/>
    <mergeCell ref="D93:D95"/>
    <mergeCell ref="A107:A115"/>
    <mergeCell ref="B107:B115"/>
    <mergeCell ref="F78:F79"/>
    <mergeCell ref="G78:G79"/>
    <mergeCell ref="M78:M79"/>
    <mergeCell ref="A121:A122"/>
    <mergeCell ref="B121:B122"/>
    <mergeCell ref="A124:A127"/>
    <mergeCell ref="B124:B127"/>
    <mergeCell ref="A129:A133"/>
    <mergeCell ref="B129:B133"/>
    <mergeCell ref="A141:A142"/>
    <mergeCell ref="B141:B142"/>
    <mergeCell ref="A145:A198"/>
    <mergeCell ref="B146:B199"/>
    <mergeCell ref="F146:F147"/>
    <mergeCell ref="G146:G147"/>
    <mergeCell ref="R146:R147"/>
    <mergeCell ref="C173:C174"/>
    <mergeCell ref="E173:E174"/>
    <mergeCell ref="D180:D182"/>
    <mergeCell ref="E180:E182"/>
    <mergeCell ref="D189:D192"/>
    <mergeCell ref="E189:E192"/>
    <mergeCell ref="I189:I192"/>
    <mergeCell ref="J189:J192"/>
    <mergeCell ref="L189:L192"/>
    <mergeCell ref="Q201:Q202"/>
    <mergeCell ref="Q189:Q192"/>
    <mergeCell ref="A201:A208"/>
    <mergeCell ref="B201:B208"/>
    <mergeCell ref="D201:D203"/>
    <mergeCell ref="E201:E203"/>
    <mergeCell ref="J201:J202"/>
    <mergeCell ref="K201:K202"/>
    <mergeCell ref="M189:M192"/>
    <mergeCell ref="H201:H202"/>
    <mergeCell ref="I201:I202"/>
    <mergeCell ref="O189:O192"/>
    <mergeCell ref="P189:P192"/>
    <mergeCell ref="N189:N192"/>
    <mergeCell ref="L201:L202"/>
    <mergeCell ref="M201:M202"/>
    <mergeCell ref="D228:D229"/>
    <mergeCell ref="E228:E229"/>
    <mergeCell ref="B213:B221"/>
    <mergeCell ref="E213:E214"/>
    <mergeCell ref="E215:E216"/>
    <mergeCell ref="A210:A211"/>
    <mergeCell ref="B210:B211"/>
    <mergeCell ref="D210:D211"/>
    <mergeCell ref="E210:E211"/>
    <mergeCell ref="H189:H192"/>
    <mergeCell ref="B260:B261"/>
    <mergeCell ref="A268:A269"/>
    <mergeCell ref="B268:B269"/>
    <mergeCell ref="G228:G229"/>
    <mergeCell ref="N228:N229"/>
    <mergeCell ref="B233:B244"/>
    <mergeCell ref="D233:D244"/>
    <mergeCell ref="A227:F227"/>
    <mergeCell ref="A228:A229"/>
    <mergeCell ref="F228:F229"/>
    <mergeCell ref="A213:A217"/>
    <mergeCell ref="A272:R272"/>
    <mergeCell ref="A251:A252"/>
    <mergeCell ref="B251:B252"/>
    <mergeCell ref="D256:D257"/>
    <mergeCell ref="E256:E257"/>
    <mergeCell ref="R228:R229"/>
    <mergeCell ref="B228:B229"/>
    <mergeCell ref="C228:C229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72"/>
  <sheetViews>
    <sheetView zoomScale="85" zoomScaleNormal="85" zoomScalePageLayoutView="0" workbookViewId="0" topLeftCell="A1">
      <pane xSplit="13" ySplit="8" topLeftCell="P65" activePane="bottomRight" state="frozen"/>
      <selection pane="topLeft" activeCell="A1" sqref="A1"/>
      <selection pane="topRight" activeCell="N1" sqref="N1"/>
      <selection pane="bottomLeft" activeCell="A9" sqref="A9"/>
      <selection pane="bottomRight" activeCell="P8" sqref="P8"/>
    </sheetView>
  </sheetViews>
  <sheetFormatPr defaultColWidth="8.8515625" defaultRowHeight="15"/>
  <cols>
    <col min="1" max="1" width="8.140625" style="260" customWidth="1"/>
    <col min="2" max="2" width="39.28125" style="1" customWidth="1"/>
    <col min="3" max="3" width="34.7109375" style="260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260" customWidth="1"/>
    <col min="19" max="19" width="18.00390625" style="57" hidden="1" customWidth="1"/>
    <col min="20" max="20" width="19.28125" style="298" hidden="1" customWidth="1"/>
    <col min="21" max="21" width="20.7109375" style="208" hidden="1" customWidth="1"/>
    <col min="22" max="26" width="8.8515625" style="208" customWidth="1"/>
    <col min="27" max="16384" width="8.8515625" style="208" customWidth="1"/>
  </cols>
  <sheetData>
    <row r="1" spans="1:18" ht="51" customHeight="1">
      <c r="A1" s="621" t="s">
        <v>534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</row>
    <row r="2" spans="1:17" ht="24" customHeight="1">
      <c r="A2" s="259"/>
      <c r="B2" s="260"/>
      <c r="D2" s="260"/>
      <c r="E2" s="260"/>
      <c r="F2" s="623" t="s">
        <v>768</v>
      </c>
      <c r="G2" s="623"/>
      <c r="H2" s="623"/>
      <c r="I2" s="260"/>
      <c r="J2" s="260"/>
      <c r="K2" s="260"/>
      <c r="L2" s="260"/>
      <c r="M2" s="260"/>
      <c r="N2" s="260"/>
      <c r="O2" s="260"/>
      <c r="P2" s="260"/>
      <c r="Q2" s="260"/>
    </row>
    <row r="3" ht="15" customHeight="1"/>
    <row r="4" spans="1:18" ht="24" customHeight="1">
      <c r="A4" s="624" t="s">
        <v>0</v>
      </c>
      <c r="B4" s="624" t="s">
        <v>159</v>
      </c>
      <c r="C4" s="624" t="s">
        <v>160</v>
      </c>
      <c r="D4" s="627" t="s">
        <v>332</v>
      </c>
      <c r="E4" s="630" t="s">
        <v>333</v>
      </c>
      <c r="F4" s="605" t="s">
        <v>593</v>
      </c>
      <c r="G4" s="606"/>
      <c r="H4" s="607"/>
      <c r="I4" s="608" t="s">
        <v>464</v>
      </c>
      <c r="J4" s="609"/>
      <c r="K4" s="610"/>
      <c r="L4" s="611" t="s">
        <v>317</v>
      </c>
      <c r="M4" s="614" t="s">
        <v>3</v>
      </c>
      <c r="N4" s="614"/>
      <c r="O4" s="614"/>
      <c r="P4" s="614"/>
      <c r="Q4" s="614"/>
      <c r="R4" s="614"/>
    </row>
    <row r="5" spans="1:19" ht="30.75" customHeight="1">
      <c r="A5" s="625"/>
      <c r="B5" s="625"/>
      <c r="C5" s="625"/>
      <c r="D5" s="628"/>
      <c r="E5" s="631"/>
      <c r="F5" s="615" t="s">
        <v>4</v>
      </c>
      <c r="G5" s="582" t="s">
        <v>591</v>
      </c>
      <c r="H5" s="617" t="s">
        <v>465</v>
      </c>
      <c r="I5" s="600">
        <v>300</v>
      </c>
      <c r="J5" s="600">
        <v>200</v>
      </c>
      <c r="K5" s="600" t="s">
        <v>523</v>
      </c>
      <c r="L5" s="612"/>
      <c r="M5" s="561" t="s">
        <v>5</v>
      </c>
      <c r="N5" s="601" t="s">
        <v>464</v>
      </c>
      <c r="O5" s="602"/>
      <c r="P5" s="603"/>
      <c r="Q5" s="604" t="s">
        <v>317</v>
      </c>
      <c r="R5" s="570" t="s">
        <v>560</v>
      </c>
      <c r="S5" s="570" t="s">
        <v>770</v>
      </c>
    </row>
    <row r="6" spans="1:19" ht="88.5" customHeight="1">
      <c r="A6" s="626"/>
      <c r="B6" s="626"/>
      <c r="C6" s="626"/>
      <c r="D6" s="629"/>
      <c r="E6" s="632"/>
      <c r="F6" s="616"/>
      <c r="G6" s="583"/>
      <c r="H6" s="618"/>
      <c r="I6" s="600"/>
      <c r="J6" s="600"/>
      <c r="K6" s="600"/>
      <c r="L6" s="613"/>
      <c r="M6" s="563"/>
      <c r="N6" s="48">
        <v>300</v>
      </c>
      <c r="O6" s="48">
        <v>200</v>
      </c>
      <c r="P6" s="48" t="s">
        <v>523</v>
      </c>
      <c r="Q6" s="604"/>
      <c r="R6" s="571"/>
      <c r="S6" s="571"/>
    </row>
    <row r="7" spans="1:19" ht="15.7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10"/>
      <c r="S7" s="295"/>
    </row>
    <row r="8" spans="1:19" ht="63" customHeight="1">
      <c r="A8" s="542" t="s">
        <v>7</v>
      </c>
      <c r="B8" s="557" t="s">
        <v>8</v>
      </c>
      <c r="C8" s="262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41">
        <v>2737.8</v>
      </c>
      <c r="J8" s="41">
        <v>36.4</v>
      </c>
      <c r="K8" s="41">
        <v>0</v>
      </c>
      <c r="L8" s="313">
        <f>I8+J8+K8</f>
        <v>2774.2000000000003</v>
      </c>
      <c r="M8" s="230">
        <f>Q8</f>
        <v>556.5</v>
      </c>
      <c r="N8" s="286">
        <v>549.6</v>
      </c>
      <c r="O8" s="287">
        <v>6.9</v>
      </c>
      <c r="P8" s="207">
        <v>0</v>
      </c>
      <c r="Q8" s="230">
        <f>O8+N8</f>
        <v>556.5</v>
      </c>
      <c r="R8" s="229">
        <v>157</v>
      </c>
      <c r="S8" s="296">
        <v>152</v>
      </c>
    </row>
    <row r="9" spans="1:19" ht="34.5" customHeight="1">
      <c r="A9" s="542"/>
      <c r="B9" s="557"/>
      <c r="C9" s="262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41">
        <v>1256.5</v>
      </c>
      <c r="J9" s="41">
        <v>0</v>
      </c>
      <c r="K9" s="41">
        <v>0</v>
      </c>
      <c r="L9" s="313">
        <f>I9+J9+K9</f>
        <v>1256.5</v>
      </c>
      <c r="M9" s="207">
        <f>Q9</f>
        <v>0</v>
      </c>
      <c r="N9" s="230">
        <v>0</v>
      </c>
      <c r="O9" s="207">
        <v>0</v>
      </c>
      <c r="P9" s="207">
        <v>0</v>
      </c>
      <c r="Q9" s="230">
        <f>O9+N9</f>
        <v>0</v>
      </c>
      <c r="R9" s="229">
        <v>0</v>
      </c>
      <c r="S9" s="296">
        <v>0</v>
      </c>
    </row>
    <row r="10" spans="1:20" s="100" customFormat="1" ht="12">
      <c r="A10" s="218"/>
      <c r="B10" s="34" t="s">
        <v>316</v>
      </c>
      <c r="C10" s="218"/>
      <c r="D10" s="130"/>
      <c r="E10" s="130"/>
      <c r="F10" s="218"/>
      <c r="G10" s="218"/>
      <c r="H10" s="218">
        <f>H8+H9</f>
        <v>4030.7000000000003</v>
      </c>
      <c r="I10" s="218">
        <f aca="true" t="shared" si="0" ref="I10:Q10">I8+I9</f>
        <v>3994.3</v>
      </c>
      <c r="J10" s="218">
        <f t="shared" si="0"/>
        <v>36.4</v>
      </c>
      <c r="K10" s="218">
        <f t="shared" si="0"/>
        <v>0</v>
      </c>
      <c r="L10" s="218">
        <f t="shared" si="0"/>
        <v>4030.7000000000003</v>
      </c>
      <c r="M10" s="218">
        <f t="shared" si="0"/>
        <v>556.5</v>
      </c>
      <c r="N10" s="218">
        <f t="shared" si="0"/>
        <v>549.6</v>
      </c>
      <c r="O10" s="218">
        <f t="shared" si="0"/>
        <v>6.9</v>
      </c>
      <c r="P10" s="218">
        <f t="shared" si="0"/>
        <v>0</v>
      </c>
      <c r="Q10" s="218">
        <f t="shared" si="0"/>
        <v>556.5</v>
      </c>
      <c r="R10" s="218"/>
      <c r="S10" s="309"/>
      <c r="T10" s="278"/>
    </row>
    <row r="11" spans="1:19" ht="91.5" customHeight="1" hidden="1">
      <c r="A11" s="262" t="s">
        <v>11</v>
      </c>
      <c r="B11" s="263" t="s">
        <v>12</v>
      </c>
      <c r="C11" s="262" t="s">
        <v>10</v>
      </c>
      <c r="D11" s="55" t="s">
        <v>181</v>
      </c>
      <c r="E11" s="55" t="s">
        <v>439</v>
      </c>
      <c r="F11" s="132"/>
      <c r="G11" s="205"/>
      <c r="H11" s="214">
        <v>0</v>
      </c>
      <c r="I11" s="224"/>
      <c r="J11" s="224"/>
      <c r="K11" s="224">
        <v>0</v>
      </c>
      <c r="L11" s="41">
        <f>I11+J11+K11</f>
        <v>0</v>
      </c>
      <c r="M11" s="207">
        <f>Q11</f>
        <v>0</v>
      </c>
      <c r="N11" s="207">
        <v>0</v>
      </c>
      <c r="O11" s="207">
        <v>0</v>
      </c>
      <c r="P11" s="207">
        <v>0</v>
      </c>
      <c r="Q11" s="230">
        <f>O11+N11</f>
        <v>0</v>
      </c>
      <c r="R11" s="229"/>
      <c r="S11" s="78"/>
    </row>
    <row r="12" spans="1:20" s="100" customFormat="1" ht="12" hidden="1">
      <c r="A12" s="218"/>
      <c r="B12" s="34" t="s">
        <v>316</v>
      </c>
      <c r="C12" s="218"/>
      <c r="D12" s="130"/>
      <c r="E12" s="130"/>
      <c r="F12" s="218"/>
      <c r="G12" s="218"/>
      <c r="H12" s="233">
        <f>SUM(H11)</f>
        <v>0</v>
      </c>
      <c r="I12" s="233">
        <f aca="true" t="shared" si="1" ref="I12:Q12">SUM(I11)</f>
        <v>0</v>
      </c>
      <c r="J12" s="233">
        <f t="shared" si="1"/>
        <v>0</v>
      </c>
      <c r="K12" s="233">
        <f t="shared" si="1"/>
        <v>0</v>
      </c>
      <c r="L12" s="233">
        <f t="shared" si="1"/>
        <v>0</v>
      </c>
      <c r="M12" s="233">
        <f t="shared" si="1"/>
        <v>0</v>
      </c>
      <c r="N12" s="233">
        <f t="shared" si="1"/>
        <v>0</v>
      </c>
      <c r="O12" s="233">
        <f t="shared" si="1"/>
        <v>0</v>
      </c>
      <c r="P12" s="233">
        <f t="shared" si="1"/>
        <v>0</v>
      </c>
      <c r="Q12" s="233">
        <f t="shared" si="1"/>
        <v>0</v>
      </c>
      <c r="R12" s="233"/>
      <c r="S12" s="148"/>
      <c r="T12" s="278"/>
    </row>
    <row r="13" spans="1:19" ht="58.5" customHeight="1">
      <c r="A13" s="262" t="s">
        <v>13</v>
      </c>
      <c r="B13" s="263" t="s">
        <v>16</v>
      </c>
      <c r="C13" s="262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224">
        <v>2.9</v>
      </c>
      <c r="J13" s="224">
        <v>0.1</v>
      </c>
      <c r="K13" s="224">
        <v>0</v>
      </c>
      <c r="L13" s="314">
        <f>I13+J13+K13</f>
        <v>3</v>
      </c>
      <c r="M13" s="207">
        <f>Q13</f>
        <v>0</v>
      </c>
      <c r="N13" s="207">
        <v>0</v>
      </c>
      <c r="O13" s="207">
        <v>0</v>
      </c>
      <c r="P13" s="207">
        <v>0</v>
      </c>
      <c r="Q13" s="230">
        <f>N13+O13</f>
        <v>0</v>
      </c>
      <c r="R13" s="229">
        <v>0</v>
      </c>
      <c r="S13" s="296">
        <v>0</v>
      </c>
    </row>
    <row r="14" spans="1:20" s="100" customFormat="1" ht="12.75" customHeight="1">
      <c r="A14" s="111"/>
      <c r="B14" s="34" t="s">
        <v>316</v>
      </c>
      <c r="C14" s="218"/>
      <c r="D14" s="130"/>
      <c r="E14" s="130"/>
      <c r="F14" s="218"/>
      <c r="G14" s="218"/>
      <c r="H14" s="233">
        <f>SUM(H13)</f>
        <v>3</v>
      </c>
      <c r="I14" s="233">
        <f aca="true" t="shared" si="2" ref="I14:Q14">SUM(I13)</f>
        <v>2.9</v>
      </c>
      <c r="J14" s="233">
        <f t="shared" si="2"/>
        <v>0.1</v>
      </c>
      <c r="K14" s="233">
        <f t="shared" si="2"/>
        <v>0</v>
      </c>
      <c r="L14" s="233">
        <f t="shared" si="2"/>
        <v>3</v>
      </c>
      <c r="M14" s="233">
        <f t="shared" si="2"/>
        <v>0</v>
      </c>
      <c r="N14" s="233">
        <f t="shared" si="2"/>
        <v>0</v>
      </c>
      <c r="O14" s="233">
        <f t="shared" si="2"/>
        <v>0</v>
      </c>
      <c r="P14" s="233">
        <f t="shared" si="2"/>
        <v>0</v>
      </c>
      <c r="Q14" s="233">
        <f t="shared" si="2"/>
        <v>0</v>
      </c>
      <c r="R14" s="233"/>
      <c r="S14" s="279"/>
      <c r="T14" s="278"/>
    </row>
    <row r="15" spans="1:19" ht="42" customHeight="1">
      <c r="A15" s="534" t="s">
        <v>15</v>
      </c>
      <c r="B15" s="557" t="s">
        <v>456</v>
      </c>
      <c r="C15" s="262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225">
        <v>1182.7</v>
      </c>
      <c r="J15" s="225">
        <v>103</v>
      </c>
      <c r="K15" s="224">
        <v>0</v>
      </c>
      <c r="L15" s="314">
        <f>I15+J15+K15</f>
        <v>1285.7</v>
      </c>
      <c r="M15" s="207">
        <f>N15+O15</f>
        <v>31.5</v>
      </c>
      <c r="N15" s="230">
        <v>31.5</v>
      </c>
      <c r="O15" s="207">
        <v>0</v>
      </c>
      <c r="P15" s="207">
        <v>0</v>
      </c>
      <c r="Q15" s="230">
        <f>M15</f>
        <v>31.5</v>
      </c>
      <c r="R15" s="140" t="s">
        <v>628</v>
      </c>
      <c r="S15" s="296">
        <v>0</v>
      </c>
    </row>
    <row r="16" spans="1:19" ht="35.25" customHeight="1">
      <c r="A16" s="530"/>
      <c r="B16" s="557"/>
      <c r="C16" s="262" t="s">
        <v>19</v>
      </c>
      <c r="D16" s="565" t="s">
        <v>194</v>
      </c>
      <c r="E16" s="633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314">
        <f>I16+J16+K16</f>
        <v>25687.899999999998</v>
      </c>
      <c r="M16" s="207">
        <f>Q16</f>
        <v>3585.5</v>
      </c>
      <c r="N16" s="286">
        <f>3905.4-N17</f>
        <v>3582</v>
      </c>
      <c r="O16" s="294">
        <v>3.5</v>
      </c>
      <c r="P16" s="207">
        <v>0</v>
      </c>
      <c r="Q16" s="230">
        <f>N16+O16</f>
        <v>3585.5</v>
      </c>
      <c r="R16" s="229">
        <v>222</v>
      </c>
      <c r="S16" s="296">
        <v>201</v>
      </c>
    </row>
    <row r="17" spans="1:19" ht="30" customHeight="1">
      <c r="A17" s="530"/>
      <c r="B17" s="557"/>
      <c r="C17" s="262" t="s">
        <v>20</v>
      </c>
      <c r="D17" s="567"/>
      <c r="E17" s="634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314">
        <f>I17+J17+K17</f>
        <v>3256</v>
      </c>
      <c r="M17" s="207">
        <f>Q17</f>
        <v>323.7</v>
      </c>
      <c r="N17" s="286">
        <v>323.4</v>
      </c>
      <c r="O17" s="294">
        <v>0.3</v>
      </c>
      <c r="P17" s="207">
        <v>0</v>
      </c>
      <c r="Q17" s="230">
        <f>N17+O17</f>
        <v>323.7</v>
      </c>
      <c r="R17" s="229">
        <v>13</v>
      </c>
      <c r="S17" s="296">
        <v>9</v>
      </c>
    </row>
    <row r="18" spans="1:19" ht="47.25" customHeight="1">
      <c r="A18" s="530"/>
      <c r="B18" s="557"/>
      <c r="C18" s="262" t="s">
        <v>21</v>
      </c>
      <c r="D18" s="565" t="s">
        <v>192</v>
      </c>
      <c r="E18" s="633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267">
        <v>0</v>
      </c>
      <c r="L18" s="314">
        <f>I18+J18+K18</f>
        <v>84.6</v>
      </c>
      <c r="M18" s="207">
        <f>Q18</f>
        <v>0</v>
      </c>
      <c r="N18" s="230">
        <v>0</v>
      </c>
      <c r="O18" s="207">
        <v>0</v>
      </c>
      <c r="P18" s="207">
        <v>0</v>
      </c>
      <c r="Q18" s="230">
        <f>N18+O18</f>
        <v>0</v>
      </c>
      <c r="R18" s="229">
        <v>0</v>
      </c>
      <c r="S18" s="296">
        <v>0</v>
      </c>
    </row>
    <row r="19" spans="1:19" ht="24">
      <c r="A19" s="531"/>
      <c r="B19" s="557"/>
      <c r="C19" s="262" t="s">
        <v>22</v>
      </c>
      <c r="D19" s="567"/>
      <c r="E19" s="634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274">
        <v>0</v>
      </c>
      <c r="L19" s="314">
        <f>I19+J19+K19</f>
        <v>665.7</v>
      </c>
      <c r="M19" s="207">
        <f>Q19</f>
        <v>51.1</v>
      </c>
      <c r="N19" s="230">
        <v>51.1</v>
      </c>
      <c r="O19" s="207">
        <v>0</v>
      </c>
      <c r="P19" s="207">
        <v>0</v>
      </c>
      <c r="Q19" s="230">
        <f>N19+O19</f>
        <v>51.1</v>
      </c>
      <c r="R19" s="229">
        <v>1</v>
      </c>
      <c r="S19" s="296">
        <v>1</v>
      </c>
    </row>
    <row r="20" spans="1:20" s="100" customFormat="1" ht="26.25" customHeight="1">
      <c r="A20" s="273"/>
      <c r="B20" s="34" t="s">
        <v>316</v>
      </c>
      <c r="C20" s="218"/>
      <c r="D20" s="136"/>
      <c r="E20" s="136"/>
      <c r="F20" s="218"/>
      <c r="G20" s="218"/>
      <c r="H20" s="218">
        <f>H15+H16+H17+H18+H19</f>
        <v>30979.899999999998</v>
      </c>
      <c r="I20" s="218">
        <f aca="true" t="shared" si="3" ref="I20:Q20">I15+I16+I17+I18+I19</f>
        <v>30836.1</v>
      </c>
      <c r="J20" s="218">
        <f t="shared" si="3"/>
        <v>143.8</v>
      </c>
      <c r="K20" s="218">
        <f t="shared" si="3"/>
        <v>0</v>
      </c>
      <c r="L20" s="218">
        <f t="shared" si="3"/>
        <v>30979.899999999998</v>
      </c>
      <c r="M20" s="218">
        <f t="shared" si="3"/>
        <v>3991.7999999999997</v>
      </c>
      <c r="N20" s="218">
        <f t="shared" si="3"/>
        <v>3988</v>
      </c>
      <c r="O20" s="218">
        <f t="shared" si="3"/>
        <v>3.8</v>
      </c>
      <c r="P20" s="218">
        <f t="shared" si="3"/>
        <v>0</v>
      </c>
      <c r="Q20" s="218">
        <f t="shared" si="3"/>
        <v>3991.7999999999997</v>
      </c>
      <c r="R20" s="218"/>
      <c r="S20" s="309"/>
      <c r="T20" s="278"/>
    </row>
    <row r="21" spans="1:19" ht="42" customHeight="1">
      <c r="A21" s="542" t="s">
        <v>18</v>
      </c>
      <c r="B21" s="557" t="s">
        <v>24</v>
      </c>
      <c r="C21" s="262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41">
        <v>35879.2</v>
      </c>
      <c r="J21" s="41">
        <v>477.3</v>
      </c>
      <c r="K21" s="41">
        <v>0</v>
      </c>
      <c r="L21" s="313">
        <f>I21+J21+K21</f>
        <v>36356.5</v>
      </c>
      <c r="M21" s="230">
        <f>N21+O21</f>
        <v>7289.3</v>
      </c>
      <c r="N21" s="230">
        <v>7202.5</v>
      </c>
      <c r="O21" s="207">
        <v>86.8</v>
      </c>
      <c r="P21" s="207">
        <v>0</v>
      </c>
      <c r="Q21" s="230">
        <f>N21+O21</f>
        <v>7289.3</v>
      </c>
      <c r="R21" s="229">
        <v>2165</v>
      </c>
      <c r="S21" s="296">
        <v>2096</v>
      </c>
    </row>
    <row r="22" spans="1:19" ht="24">
      <c r="A22" s="542"/>
      <c r="B22" s="557"/>
      <c r="C22" s="262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224">
        <v>1558.9</v>
      </c>
      <c r="J22" s="224">
        <v>0</v>
      </c>
      <c r="K22" s="224">
        <v>0</v>
      </c>
      <c r="L22" s="313">
        <f>I22+J22+K22</f>
        <v>1558.9</v>
      </c>
      <c r="M22" s="207">
        <f>N22+O22</f>
        <v>0</v>
      </c>
      <c r="N22" s="230">
        <v>0</v>
      </c>
      <c r="O22" s="207">
        <v>0</v>
      </c>
      <c r="P22" s="207">
        <v>0</v>
      </c>
      <c r="Q22" s="230">
        <f>N22+O22</f>
        <v>0</v>
      </c>
      <c r="R22" s="229">
        <v>0</v>
      </c>
      <c r="S22" s="296">
        <v>0</v>
      </c>
    </row>
    <row r="23" spans="1:20" s="100" customFormat="1" ht="24" customHeight="1">
      <c r="A23" s="111"/>
      <c r="B23" s="108" t="s">
        <v>316</v>
      </c>
      <c r="C23" s="218"/>
      <c r="D23" s="130"/>
      <c r="E23" s="130"/>
      <c r="F23" s="218"/>
      <c r="G23" s="218"/>
      <c r="H23" s="233">
        <f>H21+H22</f>
        <v>37915.4</v>
      </c>
      <c r="I23" s="233">
        <f aca="true" t="shared" si="4" ref="I23:Q23">I21+I22</f>
        <v>37438.1</v>
      </c>
      <c r="J23" s="233">
        <f t="shared" si="4"/>
        <v>477.3</v>
      </c>
      <c r="K23" s="233">
        <f t="shared" si="4"/>
        <v>0</v>
      </c>
      <c r="L23" s="233">
        <f t="shared" si="4"/>
        <v>37915.4</v>
      </c>
      <c r="M23" s="233">
        <f t="shared" si="4"/>
        <v>7289.3</v>
      </c>
      <c r="N23" s="233">
        <f t="shared" si="4"/>
        <v>7202.5</v>
      </c>
      <c r="O23" s="233">
        <f t="shared" si="4"/>
        <v>86.8</v>
      </c>
      <c r="P23" s="233">
        <f t="shared" si="4"/>
        <v>0</v>
      </c>
      <c r="Q23" s="233">
        <f t="shared" si="4"/>
        <v>7289.3</v>
      </c>
      <c r="R23" s="233"/>
      <c r="S23" s="279"/>
      <c r="T23" s="278"/>
    </row>
    <row r="24" spans="1:18" ht="103.5" customHeight="1" hidden="1">
      <c r="A24" s="264" t="s">
        <v>23</v>
      </c>
      <c r="B24" s="18" t="s">
        <v>195</v>
      </c>
      <c r="C24" s="262" t="s">
        <v>196</v>
      </c>
      <c r="D24" s="55" t="s">
        <v>197</v>
      </c>
      <c r="E24" s="55" t="s">
        <v>336</v>
      </c>
      <c r="F24" s="132"/>
      <c r="G24" s="205"/>
      <c r="H24" s="210">
        <v>0</v>
      </c>
      <c r="I24" s="224"/>
      <c r="J24" s="224"/>
      <c r="K24" s="224"/>
      <c r="L24" s="224"/>
      <c r="M24" s="207"/>
      <c r="N24" s="207"/>
      <c r="O24" s="207"/>
      <c r="P24" s="207"/>
      <c r="Q24" s="230"/>
      <c r="R24" s="229"/>
    </row>
    <row r="25" spans="1:20" s="28" customFormat="1" ht="12" hidden="1">
      <c r="A25" s="271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  <c r="T25" s="307"/>
    </row>
    <row r="26" spans="1:19" ht="53.25" customHeight="1">
      <c r="A26" s="534" t="s">
        <v>25</v>
      </c>
      <c r="B26" s="534" t="s">
        <v>26</v>
      </c>
      <c r="C26" s="262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41">
        <v>347.50000000000273</v>
      </c>
      <c r="J26" s="41">
        <v>4.6</v>
      </c>
      <c r="K26" s="41">
        <v>0</v>
      </c>
      <c r="L26" s="313">
        <f>I26+J26+K26</f>
        <v>352.10000000000275</v>
      </c>
      <c r="M26" s="230">
        <f>Q26</f>
        <v>73.6</v>
      </c>
      <c r="N26" s="230">
        <v>69.8</v>
      </c>
      <c r="O26" s="207">
        <v>3.8</v>
      </c>
      <c r="P26" s="207">
        <v>0</v>
      </c>
      <c r="Q26" s="230">
        <f>N26+O26</f>
        <v>73.6</v>
      </c>
      <c r="R26" s="229">
        <v>12</v>
      </c>
      <c r="S26" s="296">
        <v>12</v>
      </c>
    </row>
    <row r="27" spans="1:19" ht="53.25" customHeight="1">
      <c r="A27" s="530"/>
      <c r="B27" s="530"/>
      <c r="C27" s="86" t="s">
        <v>172</v>
      </c>
      <c r="D27" s="565" t="s">
        <v>183</v>
      </c>
      <c r="E27" s="633" t="s">
        <v>426</v>
      </c>
      <c r="F27" s="248" t="s">
        <v>743</v>
      </c>
      <c r="G27" s="156">
        <v>7</v>
      </c>
      <c r="H27" s="212">
        <f>L27</f>
        <v>215.921</v>
      </c>
      <c r="I27" s="146">
        <v>214.921</v>
      </c>
      <c r="J27" s="146">
        <v>1</v>
      </c>
      <c r="K27" s="146">
        <v>0</v>
      </c>
      <c r="L27" s="313">
        <f>I27+J27+K27</f>
        <v>215.921</v>
      </c>
      <c r="M27" s="207">
        <f>Q27</f>
        <v>0</v>
      </c>
      <c r="N27" s="230">
        <v>0</v>
      </c>
      <c r="O27" s="207">
        <v>0</v>
      </c>
      <c r="P27" s="207">
        <v>0</v>
      </c>
      <c r="Q27" s="230">
        <f>N27+O27</f>
        <v>0</v>
      </c>
      <c r="R27" s="229">
        <v>0</v>
      </c>
      <c r="S27" s="296">
        <v>0</v>
      </c>
    </row>
    <row r="28" spans="1:19" ht="53.25" customHeight="1">
      <c r="A28" s="530"/>
      <c r="B28" s="530"/>
      <c r="C28" s="86" t="s">
        <v>173</v>
      </c>
      <c r="D28" s="566"/>
      <c r="E28" s="635"/>
      <c r="F28" s="248" t="s">
        <v>744</v>
      </c>
      <c r="G28" s="157" t="s">
        <v>745</v>
      </c>
      <c r="H28" s="212">
        <f>L28</f>
        <v>9.10721</v>
      </c>
      <c r="I28" s="146">
        <v>9.10721</v>
      </c>
      <c r="J28" s="146">
        <v>0</v>
      </c>
      <c r="K28" s="146">
        <v>0</v>
      </c>
      <c r="L28" s="313">
        <f>I28+J28+K28</f>
        <v>9.10721</v>
      </c>
      <c r="M28" s="207">
        <f>Q28</f>
        <v>0</v>
      </c>
      <c r="N28" s="230">
        <v>0</v>
      </c>
      <c r="O28" s="207">
        <v>0</v>
      </c>
      <c r="P28" s="207">
        <v>0</v>
      </c>
      <c r="Q28" s="230">
        <f>N28+O28</f>
        <v>0</v>
      </c>
      <c r="R28" s="229">
        <v>0</v>
      </c>
      <c r="S28" s="296">
        <v>0</v>
      </c>
    </row>
    <row r="29" spans="1:19" ht="53.25" customHeight="1">
      <c r="A29" s="531"/>
      <c r="B29" s="531"/>
      <c r="C29" s="86" t="s">
        <v>174</v>
      </c>
      <c r="D29" s="567"/>
      <c r="E29" s="634"/>
      <c r="F29" s="253" t="s">
        <v>746</v>
      </c>
      <c r="G29" s="156">
        <v>13</v>
      </c>
      <c r="H29" s="212">
        <f>L29</f>
        <v>98.37424</v>
      </c>
      <c r="I29" s="146">
        <v>98.37424</v>
      </c>
      <c r="J29" s="146">
        <v>0</v>
      </c>
      <c r="K29" s="146">
        <v>0</v>
      </c>
      <c r="L29" s="313">
        <f>I29+J29+K29</f>
        <v>98.37424</v>
      </c>
      <c r="M29" s="207">
        <f>Q29</f>
        <v>15.1</v>
      </c>
      <c r="N29" s="230">
        <v>15.1</v>
      </c>
      <c r="O29" s="207">
        <v>0</v>
      </c>
      <c r="P29" s="207">
        <v>0</v>
      </c>
      <c r="Q29" s="230">
        <f>N29+O29</f>
        <v>15.1</v>
      </c>
      <c r="R29" s="229">
        <v>13</v>
      </c>
      <c r="S29" s="296">
        <v>13</v>
      </c>
    </row>
    <row r="30" spans="1:20" s="100" customFormat="1" ht="16.5" customHeight="1">
      <c r="A30" s="127"/>
      <c r="B30" s="128" t="s">
        <v>316</v>
      </c>
      <c r="C30" s="232"/>
      <c r="D30" s="137"/>
      <c r="E30" s="137"/>
      <c r="F30" s="232"/>
      <c r="G30" s="232"/>
      <c r="H30" s="232">
        <f>SUM(H26:H29)</f>
        <v>675.5024500000027</v>
      </c>
      <c r="I30" s="232">
        <f aca="true" t="shared" si="6" ref="I30:Q30">SUM(I26:I29)</f>
        <v>669.9024500000028</v>
      </c>
      <c r="J30" s="232">
        <f t="shared" si="6"/>
        <v>5.6</v>
      </c>
      <c r="K30" s="232">
        <f t="shared" si="6"/>
        <v>0</v>
      </c>
      <c r="L30" s="232">
        <f t="shared" si="6"/>
        <v>675.5024500000027</v>
      </c>
      <c r="M30" s="232">
        <f t="shared" si="6"/>
        <v>88.69999999999999</v>
      </c>
      <c r="N30" s="232">
        <f t="shared" si="6"/>
        <v>84.89999999999999</v>
      </c>
      <c r="O30" s="232">
        <f t="shared" si="6"/>
        <v>3.8</v>
      </c>
      <c r="P30" s="232">
        <f t="shared" si="6"/>
        <v>0</v>
      </c>
      <c r="Q30" s="232">
        <f t="shared" si="6"/>
        <v>88.69999999999999</v>
      </c>
      <c r="R30" s="232"/>
      <c r="S30" s="280"/>
      <c r="T30" s="278"/>
    </row>
    <row r="31" spans="1:19" ht="38.25" customHeight="1">
      <c r="A31" s="534" t="s">
        <v>27</v>
      </c>
      <c r="B31" s="534" t="s">
        <v>455</v>
      </c>
      <c r="C31" s="262" t="s">
        <v>28</v>
      </c>
      <c r="D31" s="565" t="s">
        <v>198</v>
      </c>
      <c r="E31" s="321"/>
      <c r="F31" s="247" t="s">
        <v>762</v>
      </c>
      <c r="G31" s="235">
        <v>1324</v>
      </c>
      <c r="H31" s="226">
        <f>L31</f>
        <v>38885.899999999994</v>
      </c>
      <c r="I31" s="221">
        <v>37713.7</v>
      </c>
      <c r="J31" s="221">
        <v>1172.2</v>
      </c>
      <c r="K31" s="221">
        <v>0</v>
      </c>
      <c r="L31" s="311">
        <f>I31+J31+K31</f>
        <v>38885.899999999994</v>
      </c>
      <c r="M31" s="207">
        <f>Q31</f>
        <v>6887.4</v>
      </c>
      <c r="N31" s="207">
        <v>6842.4</v>
      </c>
      <c r="O31" s="207">
        <v>45</v>
      </c>
      <c r="P31" s="207">
        <v>0</v>
      </c>
      <c r="Q31" s="230">
        <f>N31+O31+P31</f>
        <v>6887.4</v>
      </c>
      <c r="R31" s="229">
        <v>426</v>
      </c>
      <c r="S31" s="296">
        <v>128</v>
      </c>
    </row>
    <row r="32" spans="1:19" ht="39" customHeight="1">
      <c r="A32" s="530"/>
      <c r="B32" s="530"/>
      <c r="C32" s="262" t="s">
        <v>175</v>
      </c>
      <c r="D32" s="566"/>
      <c r="E32" s="322" t="s">
        <v>450</v>
      </c>
      <c r="F32" s="247" t="s">
        <v>761</v>
      </c>
      <c r="G32" s="235">
        <v>280</v>
      </c>
      <c r="H32" s="226">
        <f>L32</f>
        <v>1206.7</v>
      </c>
      <c r="I32" s="221">
        <v>1185.5</v>
      </c>
      <c r="J32" s="221">
        <v>21.2</v>
      </c>
      <c r="K32" s="221">
        <v>0</v>
      </c>
      <c r="L32" s="311">
        <f>I32+J32+K32</f>
        <v>1206.7</v>
      </c>
      <c r="M32" s="207">
        <f>Q32</f>
        <v>0</v>
      </c>
      <c r="N32" s="207">
        <v>0</v>
      </c>
      <c r="O32" s="207">
        <v>0</v>
      </c>
      <c r="P32" s="207">
        <v>0</v>
      </c>
      <c r="Q32" s="230">
        <f>N32+O32+P32</f>
        <v>0</v>
      </c>
      <c r="R32" s="229">
        <v>0</v>
      </c>
      <c r="S32" s="296">
        <v>0</v>
      </c>
    </row>
    <row r="33" spans="1:19" ht="42" customHeight="1">
      <c r="A33" s="530"/>
      <c r="B33" s="531"/>
      <c r="C33" s="262" t="s">
        <v>170</v>
      </c>
      <c r="D33" s="567"/>
      <c r="E33" s="323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311">
        <f>I33+J33+K33</f>
        <v>2450</v>
      </c>
      <c r="M33" s="207">
        <f>Q33</f>
        <v>531.7</v>
      </c>
      <c r="N33" s="207">
        <v>0</v>
      </c>
      <c r="O33" s="207">
        <v>0</v>
      </c>
      <c r="P33" s="207">
        <v>531.7</v>
      </c>
      <c r="Q33" s="230">
        <f>N33+O33+P33</f>
        <v>531.7</v>
      </c>
      <c r="R33" s="229">
        <v>13</v>
      </c>
      <c r="S33" s="296">
        <v>1</v>
      </c>
    </row>
    <row r="34" spans="1:19" ht="59.25" customHeight="1">
      <c r="A34" s="530"/>
      <c r="B34" s="264" t="s">
        <v>550</v>
      </c>
      <c r="C34" s="262" t="s">
        <v>551</v>
      </c>
      <c r="D34" s="152"/>
      <c r="E34" s="321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311">
        <f>I34+J34+K34</f>
        <v>300.1</v>
      </c>
      <c r="M34" s="207">
        <f>Q34</f>
        <v>0</v>
      </c>
      <c r="N34" s="207">
        <v>0</v>
      </c>
      <c r="O34" s="207">
        <v>0</v>
      </c>
      <c r="P34" s="207">
        <v>0</v>
      </c>
      <c r="Q34" s="230">
        <f>N34+O34+P34</f>
        <v>0</v>
      </c>
      <c r="R34" s="229">
        <v>0</v>
      </c>
      <c r="S34" s="296">
        <v>0</v>
      </c>
    </row>
    <row r="35" spans="1:20" s="100" customFormat="1" ht="18" customHeight="1">
      <c r="A35" s="99"/>
      <c r="B35" s="125" t="s">
        <v>316</v>
      </c>
      <c r="C35" s="218"/>
      <c r="D35" s="136"/>
      <c r="E35" s="136"/>
      <c r="F35" s="232"/>
      <c r="G35" s="232"/>
      <c r="H35" s="126">
        <f>SUM(H31:H34)</f>
        <v>42842.69999999999</v>
      </c>
      <c r="I35" s="126">
        <f aca="true" t="shared" si="7" ref="I35:Q35">SUM(I31:I34)</f>
        <v>38899.2</v>
      </c>
      <c r="J35" s="126">
        <f t="shared" si="7"/>
        <v>1493.5</v>
      </c>
      <c r="K35" s="126">
        <f t="shared" si="7"/>
        <v>2450</v>
      </c>
      <c r="L35" s="126">
        <f t="shared" si="7"/>
        <v>42842.69999999999</v>
      </c>
      <c r="M35" s="126">
        <f t="shared" si="7"/>
        <v>7419.099999999999</v>
      </c>
      <c r="N35" s="126">
        <f t="shared" si="7"/>
        <v>6842.4</v>
      </c>
      <c r="O35" s="126">
        <f t="shared" si="7"/>
        <v>45</v>
      </c>
      <c r="P35" s="126">
        <f t="shared" si="7"/>
        <v>531.7</v>
      </c>
      <c r="Q35" s="126">
        <f t="shared" si="7"/>
        <v>7419.099999999999</v>
      </c>
      <c r="R35" s="126"/>
      <c r="S35" s="283"/>
      <c r="T35" s="278"/>
    </row>
    <row r="36" spans="1:19" ht="50.25" customHeight="1">
      <c r="A36" s="262" t="s">
        <v>29</v>
      </c>
      <c r="B36" s="263" t="s">
        <v>461</v>
      </c>
      <c r="C36" s="262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2957.9</v>
      </c>
      <c r="I36" s="210">
        <v>2925.4</v>
      </c>
      <c r="J36" s="210">
        <v>32.5</v>
      </c>
      <c r="K36" s="210">
        <v>0</v>
      </c>
      <c r="L36" s="301">
        <f>I36+J36+K36</f>
        <v>2957.9</v>
      </c>
      <c r="M36" s="207">
        <f>Q36</f>
        <v>2665</v>
      </c>
      <c r="N36" s="230">
        <v>2636.3</v>
      </c>
      <c r="O36" s="207">
        <v>28.7</v>
      </c>
      <c r="P36" s="207">
        <v>0</v>
      </c>
      <c r="Q36" s="230">
        <f>O36+N36</f>
        <v>2665</v>
      </c>
      <c r="R36" s="229">
        <v>181</v>
      </c>
      <c r="S36" s="296">
        <v>2</v>
      </c>
    </row>
    <row r="37" spans="1:20" s="100" customFormat="1" ht="12">
      <c r="A37" s="112"/>
      <c r="B37" s="123" t="s">
        <v>316</v>
      </c>
      <c r="C37" s="124"/>
      <c r="D37" s="130"/>
      <c r="E37" s="130"/>
      <c r="F37" s="124"/>
      <c r="G37" s="124"/>
      <c r="H37" s="233">
        <f>SUM(H36)</f>
        <v>2957.9</v>
      </c>
      <c r="I37" s="233">
        <f aca="true" t="shared" si="8" ref="I37:Q37">SUM(I36)</f>
        <v>2925.4</v>
      </c>
      <c r="J37" s="233">
        <f t="shared" si="8"/>
        <v>32.5</v>
      </c>
      <c r="K37" s="233">
        <f t="shared" si="8"/>
        <v>0</v>
      </c>
      <c r="L37" s="233">
        <f t="shared" si="8"/>
        <v>2957.9</v>
      </c>
      <c r="M37" s="233">
        <f t="shared" si="8"/>
        <v>2665</v>
      </c>
      <c r="N37" s="233">
        <f t="shared" si="8"/>
        <v>2636.3</v>
      </c>
      <c r="O37" s="233">
        <f t="shared" si="8"/>
        <v>28.7</v>
      </c>
      <c r="P37" s="233">
        <f t="shared" si="8"/>
        <v>0</v>
      </c>
      <c r="Q37" s="233">
        <f t="shared" si="8"/>
        <v>2665</v>
      </c>
      <c r="R37" s="233"/>
      <c r="S37" s="279"/>
      <c r="T37" s="278"/>
    </row>
    <row r="38" spans="1:20" s="122" customFormat="1" ht="15" customHeight="1">
      <c r="A38" s="596" t="s">
        <v>31</v>
      </c>
      <c r="B38" s="597"/>
      <c r="C38" s="597"/>
      <c r="D38" s="58"/>
      <c r="E38" s="58"/>
      <c r="F38" s="12"/>
      <c r="G38" s="12"/>
      <c r="H38" s="15"/>
      <c r="I38" s="15"/>
      <c r="J38" s="15"/>
      <c r="K38" s="15"/>
      <c r="L38" s="302"/>
      <c r="M38" s="297"/>
      <c r="N38" s="297"/>
      <c r="O38" s="297"/>
      <c r="P38" s="297"/>
      <c r="Q38" s="297"/>
      <c r="R38" s="289"/>
      <c r="S38" s="150"/>
      <c r="T38" s="282"/>
    </row>
    <row r="39" spans="1:19" ht="81.75" customHeight="1">
      <c r="A39" s="262" t="s">
        <v>7</v>
      </c>
      <c r="B39" s="263" t="s">
        <v>32</v>
      </c>
      <c r="C39" s="262" t="s">
        <v>33</v>
      </c>
      <c r="D39" s="55" t="s">
        <v>189</v>
      </c>
      <c r="E39" s="320" t="s">
        <v>425</v>
      </c>
      <c r="F39" s="247" t="s">
        <v>748</v>
      </c>
      <c r="G39" s="71">
        <v>2</v>
      </c>
      <c r="H39" s="212">
        <f>L39</f>
        <v>33.5</v>
      </c>
      <c r="I39" s="224">
        <v>33.1</v>
      </c>
      <c r="J39" s="224">
        <v>0.4</v>
      </c>
      <c r="K39" s="224">
        <v>0</v>
      </c>
      <c r="L39" s="314">
        <f>I39+J39+K39</f>
        <v>33.5</v>
      </c>
      <c r="M39" s="207">
        <f>Q39</f>
        <v>5.3999999999999995</v>
      </c>
      <c r="N39" s="230">
        <v>5.3</v>
      </c>
      <c r="O39" s="207">
        <v>0.1</v>
      </c>
      <c r="P39" s="207">
        <v>0</v>
      </c>
      <c r="Q39" s="230">
        <f>O39+N39</f>
        <v>5.3999999999999995</v>
      </c>
      <c r="R39" s="229">
        <v>2</v>
      </c>
      <c r="S39" s="296">
        <v>2</v>
      </c>
    </row>
    <row r="40" spans="1:20" s="100" customFormat="1" ht="18" customHeight="1">
      <c r="A40" s="112"/>
      <c r="B40" s="123" t="s">
        <v>316</v>
      </c>
      <c r="C40" s="124"/>
      <c r="D40" s="130"/>
      <c r="E40" s="130"/>
      <c r="F40" s="124"/>
      <c r="G40" s="124"/>
      <c r="H40" s="233">
        <f>SUM(H39)</f>
        <v>33.5</v>
      </c>
      <c r="I40" s="233">
        <f aca="true" t="shared" si="9" ref="I40:Q40">SUM(I39)</f>
        <v>33.1</v>
      </c>
      <c r="J40" s="233">
        <f t="shared" si="9"/>
        <v>0.4</v>
      </c>
      <c r="K40" s="233">
        <f t="shared" si="9"/>
        <v>0</v>
      </c>
      <c r="L40" s="233">
        <f t="shared" si="9"/>
        <v>33.5</v>
      </c>
      <c r="M40" s="233">
        <f t="shared" si="9"/>
        <v>5.3999999999999995</v>
      </c>
      <c r="N40" s="233">
        <f t="shared" si="9"/>
        <v>5.3</v>
      </c>
      <c r="O40" s="233">
        <f t="shared" si="9"/>
        <v>0.1</v>
      </c>
      <c r="P40" s="233">
        <f t="shared" si="9"/>
        <v>0</v>
      </c>
      <c r="Q40" s="233">
        <f t="shared" si="9"/>
        <v>5.3999999999999995</v>
      </c>
      <c r="R40" s="233"/>
      <c r="S40" s="279"/>
      <c r="T40" s="278"/>
    </row>
    <row r="41" spans="1:20" s="28" customFormat="1" ht="119.25" customHeight="1">
      <c r="A41" s="220" t="s">
        <v>11</v>
      </c>
      <c r="B41" s="52" t="s">
        <v>475</v>
      </c>
      <c r="C41" s="220" t="s">
        <v>477</v>
      </c>
      <c r="D41" s="55"/>
      <c r="E41" s="320" t="s">
        <v>476</v>
      </c>
      <c r="F41" s="244" t="s">
        <v>698</v>
      </c>
      <c r="G41" s="81">
        <v>3500</v>
      </c>
      <c r="H41" s="212">
        <f>L41</f>
        <v>25983.2</v>
      </c>
      <c r="I41" s="210">
        <v>25983.2</v>
      </c>
      <c r="J41" s="210">
        <v>0</v>
      </c>
      <c r="K41" s="210">
        <v>0</v>
      </c>
      <c r="L41" s="301">
        <f>I41+K41+K41</f>
        <v>25983.2</v>
      </c>
      <c r="M41" s="207">
        <f>Q41</f>
        <v>479.7</v>
      </c>
      <c r="N41" s="207">
        <v>479.7</v>
      </c>
      <c r="O41" s="207">
        <v>0</v>
      </c>
      <c r="P41" s="207">
        <v>0</v>
      </c>
      <c r="Q41" s="230">
        <f>N41+O41+P41</f>
        <v>479.7</v>
      </c>
      <c r="R41" s="229">
        <v>6912</v>
      </c>
      <c r="S41" s="296">
        <v>3472</v>
      </c>
      <c r="T41" s="307"/>
    </row>
    <row r="42" spans="1:20" s="100" customFormat="1" ht="18" customHeight="1">
      <c r="A42" s="218"/>
      <c r="B42" s="34" t="s">
        <v>316</v>
      </c>
      <c r="C42" s="218"/>
      <c r="D42" s="218"/>
      <c r="E42" s="218"/>
      <c r="F42" s="233">
        <f>F40</f>
        <v>0</v>
      </c>
      <c r="G42" s="233">
        <f>G40</f>
        <v>0</v>
      </c>
      <c r="H42" s="233">
        <f>H41</f>
        <v>25983.2</v>
      </c>
      <c r="I42" s="233">
        <f aca="true" t="shared" si="10" ref="I42:Q42">I41</f>
        <v>25983.2</v>
      </c>
      <c r="J42" s="233">
        <f t="shared" si="10"/>
        <v>0</v>
      </c>
      <c r="K42" s="233">
        <f t="shared" si="10"/>
        <v>0</v>
      </c>
      <c r="L42" s="233">
        <f t="shared" si="10"/>
        <v>25983.2</v>
      </c>
      <c r="M42" s="233">
        <f t="shared" si="10"/>
        <v>479.7</v>
      </c>
      <c r="N42" s="233">
        <f t="shared" si="10"/>
        <v>479.7</v>
      </c>
      <c r="O42" s="233">
        <f t="shared" si="10"/>
        <v>0</v>
      </c>
      <c r="P42" s="233">
        <f t="shared" si="10"/>
        <v>0</v>
      </c>
      <c r="Q42" s="233">
        <f t="shared" si="10"/>
        <v>479.7</v>
      </c>
      <c r="R42" s="233"/>
      <c r="S42" s="279"/>
      <c r="T42" s="278"/>
    </row>
    <row r="43" spans="1:20" s="28" customFormat="1" ht="126.75" customHeight="1">
      <c r="A43" s="220" t="s">
        <v>7</v>
      </c>
      <c r="B43" s="52" t="s">
        <v>522</v>
      </c>
      <c r="C43" s="220" t="s">
        <v>521</v>
      </c>
      <c r="D43" s="146" t="s">
        <v>421</v>
      </c>
      <c r="E43" s="293" t="s">
        <v>552</v>
      </c>
      <c r="F43" s="244">
        <v>21.112</v>
      </c>
      <c r="G43" s="71">
        <v>533</v>
      </c>
      <c r="H43" s="214">
        <f>L43</f>
        <v>134998.8</v>
      </c>
      <c r="I43" s="210">
        <v>134998.8</v>
      </c>
      <c r="J43" s="210">
        <v>0</v>
      </c>
      <c r="K43" s="210">
        <v>0</v>
      </c>
      <c r="L43" s="301">
        <f>I43+J43+K43</f>
        <v>134998.8</v>
      </c>
      <c r="M43" s="207">
        <f>Q43</f>
        <v>10620.5</v>
      </c>
      <c r="N43" s="230">
        <v>10620.5</v>
      </c>
      <c r="O43" s="230">
        <v>0</v>
      </c>
      <c r="P43" s="207">
        <v>0</v>
      </c>
      <c r="Q43" s="230">
        <f>N43+O43+P43</f>
        <v>10620.5</v>
      </c>
      <c r="R43" s="229">
        <v>234</v>
      </c>
      <c r="S43" s="296">
        <v>227</v>
      </c>
      <c r="T43" s="307"/>
    </row>
    <row r="44" spans="1:20" s="100" customFormat="1" ht="18" customHeight="1">
      <c r="A44" s="218"/>
      <c r="B44" s="218" t="s">
        <v>316</v>
      </c>
      <c r="C44" s="218"/>
      <c r="D44" s="218"/>
      <c r="E44" s="218"/>
      <c r="F44" s="218"/>
      <c r="G44" s="218"/>
      <c r="H44" s="218">
        <f>H43</f>
        <v>134998.8</v>
      </c>
      <c r="I44" s="218">
        <f aca="true" t="shared" si="11" ref="I44:Q44">I43</f>
        <v>134998.8</v>
      </c>
      <c r="J44" s="218">
        <f t="shared" si="11"/>
        <v>0</v>
      </c>
      <c r="K44" s="218">
        <f t="shared" si="11"/>
        <v>0</v>
      </c>
      <c r="L44" s="218">
        <f t="shared" si="11"/>
        <v>134998.8</v>
      </c>
      <c r="M44" s="218">
        <f t="shared" si="11"/>
        <v>10620.5</v>
      </c>
      <c r="N44" s="218">
        <f t="shared" si="11"/>
        <v>10620.5</v>
      </c>
      <c r="O44" s="218">
        <f t="shared" si="11"/>
        <v>0</v>
      </c>
      <c r="P44" s="218">
        <f t="shared" si="11"/>
        <v>0</v>
      </c>
      <c r="Q44" s="218">
        <f t="shared" si="11"/>
        <v>10620.5</v>
      </c>
      <c r="R44" s="218"/>
      <c r="S44" s="309"/>
      <c r="T44" s="278"/>
    </row>
    <row r="45" spans="1:19" ht="16.5" customHeight="1">
      <c r="A45" s="598" t="s">
        <v>34</v>
      </c>
      <c r="B45" s="599"/>
      <c r="C45" s="599"/>
      <c r="D45" s="57"/>
      <c r="E45" s="57"/>
      <c r="F45" s="92"/>
      <c r="G45" s="92"/>
      <c r="H45" s="93"/>
      <c r="I45" s="93"/>
      <c r="J45" s="93"/>
      <c r="K45" s="93"/>
      <c r="L45" s="93"/>
      <c r="M45" s="312"/>
      <c r="N45" s="312"/>
      <c r="O45" s="297"/>
      <c r="P45" s="297"/>
      <c r="Q45" s="297"/>
      <c r="R45" s="289"/>
      <c r="S45" s="298"/>
    </row>
    <row r="46" spans="1:19" ht="24">
      <c r="A46" s="262" t="s">
        <v>0</v>
      </c>
      <c r="B46" s="263" t="s">
        <v>1</v>
      </c>
      <c r="C46" s="262" t="s">
        <v>2</v>
      </c>
      <c r="D46" s="59"/>
      <c r="E46" s="59"/>
      <c r="F46" s="132" t="s">
        <v>4</v>
      </c>
      <c r="G46" s="205"/>
      <c r="H46" s="220"/>
      <c r="I46" s="220"/>
      <c r="J46" s="220"/>
      <c r="K46" s="220"/>
      <c r="L46" s="220"/>
      <c r="M46" s="207"/>
      <c r="N46" s="207"/>
      <c r="O46" s="207"/>
      <c r="P46" s="207"/>
      <c r="Q46" s="230"/>
      <c r="R46" s="229"/>
      <c r="S46" s="296"/>
    </row>
    <row r="47" spans="1:19" ht="187.5" customHeight="1">
      <c r="A47" s="262" t="s">
        <v>7</v>
      </c>
      <c r="B47" s="76" t="s">
        <v>454</v>
      </c>
      <c r="C47" s="262" t="s">
        <v>35</v>
      </c>
      <c r="D47" s="55" t="s">
        <v>291</v>
      </c>
      <c r="E47" s="320" t="s">
        <v>627</v>
      </c>
      <c r="F47" s="244">
        <v>5</v>
      </c>
      <c r="G47" s="205">
        <v>10</v>
      </c>
      <c r="H47" s="212">
        <f>L47</f>
        <v>601</v>
      </c>
      <c r="I47" s="224">
        <v>600</v>
      </c>
      <c r="J47" s="224">
        <v>1</v>
      </c>
      <c r="K47" s="224">
        <v>0</v>
      </c>
      <c r="L47" s="314">
        <f>I47+J47+K47</f>
        <v>601</v>
      </c>
      <c r="M47" s="207">
        <f>Q47</f>
        <v>362.6</v>
      </c>
      <c r="N47" s="230">
        <v>362.6</v>
      </c>
      <c r="O47" s="207">
        <v>0</v>
      </c>
      <c r="P47" s="207">
        <v>0</v>
      </c>
      <c r="Q47" s="230">
        <f>N47+O47</f>
        <v>362.6</v>
      </c>
      <c r="R47" s="229">
        <v>12</v>
      </c>
      <c r="S47" s="296">
        <v>12</v>
      </c>
    </row>
    <row r="48" spans="1:20" s="122" customFormat="1" ht="23.25" customHeight="1">
      <c r="A48" s="119"/>
      <c r="B48" s="120" t="s">
        <v>316</v>
      </c>
      <c r="C48" s="121"/>
      <c r="D48" s="138"/>
      <c r="E48" s="139"/>
      <c r="F48" s="97"/>
      <c r="G48" s="98"/>
      <c r="H48" s="233">
        <f>SUM(H47)</f>
        <v>601</v>
      </c>
      <c r="I48" s="233">
        <f aca="true" t="shared" si="12" ref="I48:Q48">SUM(I47)</f>
        <v>600</v>
      </c>
      <c r="J48" s="233">
        <f t="shared" si="12"/>
        <v>1</v>
      </c>
      <c r="K48" s="233">
        <f t="shared" si="12"/>
        <v>0</v>
      </c>
      <c r="L48" s="233">
        <f t="shared" si="12"/>
        <v>601</v>
      </c>
      <c r="M48" s="233">
        <f t="shared" si="12"/>
        <v>362.6</v>
      </c>
      <c r="N48" s="233">
        <f t="shared" si="12"/>
        <v>362.6</v>
      </c>
      <c r="O48" s="233">
        <f t="shared" si="12"/>
        <v>0</v>
      </c>
      <c r="P48" s="233">
        <f t="shared" si="12"/>
        <v>0</v>
      </c>
      <c r="Q48" s="233">
        <f t="shared" si="12"/>
        <v>362.6</v>
      </c>
      <c r="R48" s="233"/>
      <c r="S48" s="279"/>
      <c r="T48" s="282"/>
    </row>
    <row r="49" spans="1:19" ht="17.25" customHeight="1">
      <c r="A49" s="596" t="s">
        <v>36</v>
      </c>
      <c r="B49" s="597"/>
      <c r="C49" s="597"/>
      <c r="D49" s="59"/>
      <c r="E49" s="59"/>
      <c r="F49" s="12"/>
      <c r="G49" s="12"/>
      <c r="H49" s="15"/>
      <c r="I49" s="15"/>
      <c r="J49" s="15"/>
      <c r="K49" s="15"/>
      <c r="L49" s="15"/>
      <c r="M49" s="207"/>
      <c r="N49" s="207"/>
      <c r="O49" s="207"/>
      <c r="P49" s="207"/>
      <c r="Q49" s="230"/>
      <c r="R49" s="229"/>
      <c r="S49" s="296"/>
    </row>
    <row r="50" spans="1:19" ht="156" customHeight="1">
      <c r="A50" s="262" t="s">
        <v>7</v>
      </c>
      <c r="B50" s="263" t="s">
        <v>37</v>
      </c>
      <c r="C50" s="262" t="s">
        <v>38</v>
      </c>
      <c r="D50" s="55" t="s">
        <v>237</v>
      </c>
      <c r="E50" s="320" t="s">
        <v>414</v>
      </c>
      <c r="F50" s="244">
        <v>6</v>
      </c>
      <c r="G50" s="71">
        <v>160</v>
      </c>
      <c r="H50" s="212">
        <f>L50</f>
        <v>11658.2</v>
      </c>
      <c r="I50" s="224">
        <v>11520</v>
      </c>
      <c r="J50" s="224">
        <v>138.2</v>
      </c>
      <c r="K50" s="224">
        <v>0</v>
      </c>
      <c r="L50" s="314">
        <f>J50+I50+K50</f>
        <v>11658.2</v>
      </c>
      <c r="M50" s="207">
        <f>Q50</f>
        <v>1322.5</v>
      </c>
      <c r="N50" s="230">
        <v>1312.1</v>
      </c>
      <c r="O50" s="207">
        <v>10.4</v>
      </c>
      <c r="P50" s="207">
        <v>0</v>
      </c>
      <c r="Q50" s="230">
        <f>N50+O50</f>
        <v>1322.5</v>
      </c>
      <c r="R50" s="229" t="s">
        <v>772</v>
      </c>
      <c r="S50" s="285" t="s">
        <v>803</v>
      </c>
    </row>
    <row r="51" spans="1:20" s="100" customFormat="1" ht="18.75" customHeight="1">
      <c r="A51" s="218"/>
      <c r="B51" s="34" t="s">
        <v>316</v>
      </c>
      <c r="C51" s="218"/>
      <c r="D51" s="130"/>
      <c r="E51" s="130"/>
      <c r="F51" s="218"/>
      <c r="G51" s="218"/>
      <c r="H51" s="233">
        <f>SUM(H50)</f>
        <v>11658.2</v>
      </c>
      <c r="I51" s="233">
        <f aca="true" t="shared" si="13" ref="I51:Q51">SUM(I50)</f>
        <v>11520</v>
      </c>
      <c r="J51" s="233">
        <f t="shared" si="13"/>
        <v>138.2</v>
      </c>
      <c r="K51" s="233">
        <f t="shared" si="13"/>
        <v>0</v>
      </c>
      <c r="L51" s="233">
        <f t="shared" si="13"/>
        <v>11658.2</v>
      </c>
      <c r="M51" s="233">
        <f t="shared" si="13"/>
        <v>1322.5</v>
      </c>
      <c r="N51" s="233">
        <f t="shared" si="13"/>
        <v>1312.1</v>
      </c>
      <c r="O51" s="233">
        <f t="shared" si="13"/>
        <v>10.4</v>
      </c>
      <c r="P51" s="233">
        <f t="shared" si="13"/>
        <v>0</v>
      </c>
      <c r="Q51" s="233">
        <f t="shared" si="13"/>
        <v>1322.5</v>
      </c>
      <c r="R51" s="233"/>
      <c r="S51" s="279"/>
      <c r="T51" s="278"/>
    </row>
    <row r="52" spans="1:20" ht="66" customHeight="1">
      <c r="A52" s="265">
        <v>1</v>
      </c>
      <c r="B52" s="39" t="s">
        <v>39</v>
      </c>
      <c r="C52" s="262" t="s">
        <v>40</v>
      </c>
      <c r="D52" s="55" t="s">
        <v>263</v>
      </c>
      <c r="E52" s="320" t="s">
        <v>462</v>
      </c>
      <c r="F52" s="244">
        <v>2</v>
      </c>
      <c r="G52" s="205">
        <v>750</v>
      </c>
      <c r="H52" s="212">
        <f>L52</f>
        <v>1500</v>
      </c>
      <c r="I52" s="224">
        <v>0</v>
      </c>
      <c r="J52" s="224">
        <v>0</v>
      </c>
      <c r="K52" s="224">
        <v>1500</v>
      </c>
      <c r="L52" s="314">
        <f>I52+J52+K52</f>
        <v>1500</v>
      </c>
      <c r="M52" s="207">
        <f>Q52</f>
        <v>0</v>
      </c>
      <c r="N52" s="207">
        <v>0</v>
      </c>
      <c r="O52" s="207">
        <v>0</v>
      </c>
      <c r="P52" s="207">
        <v>0</v>
      </c>
      <c r="Q52" s="230">
        <f>N52+O52+P52</f>
        <v>0</v>
      </c>
      <c r="R52" s="229">
        <v>0</v>
      </c>
      <c r="S52" s="296">
        <v>0</v>
      </c>
      <c r="T52" s="292"/>
    </row>
    <row r="53" spans="1:20" s="100" customFormat="1" ht="18.75" customHeight="1">
      <c r="A53" s="218"/>
      <c r="B53" s="34" t="s">
        <v>316</v>
      </c>
      <c r="C53" s="218"/>
      <c r="D53" s="130"/>
      <c r="E53" s="130"/>
      <c r="F53" s="218"/>
      <c r="G53" s="218"/>
      <c r="H53" s="233">
        <f>SUM(H52:H52)</f>
        <v>1500</v>
      </c>
      <c r="I53" s="233">
        <f aca="true" t="shared" si="14" ref="I53:Q53">SUM(I52:I52)</f>
        <v>0</v>
      </c>
      <c r="J53" s="233">
        <f t="shared" si="14"/>
        <v>0</v>
      </c>
      <c r="K53" s="233">
        <f t="shared" si="14"/>
        <v>1500</v>
      </c>
      <c r="L53" s="233">
        <f t="shared" si="14"/>
        <v>1500</v>
      </c>
      <c r="M53" s="233">
        <f t="shared" si="14"/>
        <v>0</v>
      </c>
      <c r="N53" s="233">
        <f t="shared" si="14"/>
        <v>0</v>
      </c>
      <c r="O53" s="233">
        <f t="shared" si="14"/>
        <v>0</v>
      </c>
      <c r="P53" s="233">
        <f t="shared" si="14"/>
        <v>0</v>
      </c>
      <c r="Q53" s="233">
        <f t="shared" si="14"/>
        <v>0</v>
      </c>
      <c r="R53" s="233"/>
      <c r="S53" s="279"/>
      <c r="T53" s="292"/>
    </row>
    <row r="54" spans="1:21" ht="63" customHeight="1">
      <c r="A54" s="534" t="s">
        <v>13</v>
      </c>
      <c r="B54" s="534" t="s">
        <v>41</v>
      </c>
      <c r="C54" s="211" t="s">
        <v>524</v>
      </c>
      <c r="D54" s="60" t="s">
        <v>262</v>
      </c>
      <c r="E54" s="324" t="s">
        <v>440</v>
      </c>
      <c r="F54" s="244">
        <v>1.8</v>
      </c>
      <c r="G54" s="205">
        <v>2498</v>
      </c>
      <c r="H54" s="212">
        <f aca="true" t="shared" si="15" ref="H54:H60">L54</f>
        <v>4496.4</v>
      </c>
      <c r="I54" s="224">
        <v>0</v>
      </c>
      <c r="J54" s="224">
        <v>0</v>
      </c>
      <c r="K54" s="224">
        <v>4496.4</v>
      </c>
      <c r="L54" s="314">
        <f>I54+J54+K54</f>
        <v>4496.4</v>
      </c>
      <c r="M54" s="207">
        <f aca="true" t="shared" si="16" ref="M54:M61">Q54</f>
        <v>392.4</v>
      </c>
      <c r="N54" s="207">
        <v>0</v>
      </c>
      <c r="O54" s="207">
        <v>0</v>
      </c>
      <c r="P54" s="207">
        <v>392.4</v>
      </c>
      <c r="Q54" s="230">
        <f>N54+O54+P54</f>
        <v>392.4</v>
      </c>
      <c r="R54" s="229">
        <v>263</v>
      </c>
      <c r="S54" s="296">
        <v>263</v>
      </c>
      <c r="T54" s="292">
        <v>392.1</v>
      </c>
      <c r="U54" s="206">
        <f>Q54-T54</f>
        <v>0.2999999999999545</v>
      </c>
    </row>
    <row r="55" spans="1:19" ht="36">
      <c r="A55" s="530"/>
      <c r="B55" s="530"/>
      <c r="C55" s="211" t="s">
        <v>42</v>
      </c>
      <c r="D55" s="55" t="s">
        <v>208</v>
      </c>
      <c r="E55" s="320" t="s">
        <v>371</v>
      </c>
      <c r="F55" s="244">
        <v>3</v>
      </c>
      <c r="G55" s="20">
        <v>200</v>
      </c>
      <c r="H55" s="212">
        <f t="shared" si="15"/>
        <v>7282.8</v>
      </c>
      <c r="I55" s="41">
        <v>7200</v>
      </c>
      <c r="J55" s="41">
        <v>82.8</v>
      </c>
      <c r="K55" s="41">
        <v>0</v>
      </c>
      <c r="L55" s="314">
        <f aca="true" t="shared" si="17" ref="L55:L61">I55+J55+K55</f>
        <v>7282.8</v>
      </c>
      <c r="M55" s="207">
        <f t="shared" si="16"/>
        <v>1116</v>
      </c>
      <c r="N55" s="230">
        <v>1104</v>
      </c>
      <c r="O55" s="207">
        <v>12</v>
      </c>
      <c r="P55" s="207">
        <v>0</v>
      </c>
      <c r="Q55" s="230">
        <f aca="true" t="shared" si="18" ref="Q55:Q60">O55+N55</f>
        <v>1116</v>
      </c>
      <c r="R55" s="229">
        <v>181</v>
      </c>
      <c r="S55" s="296">
        <v>179</v>
      </c>
    </row>
    <row r="56" spans="1:20" ht="24">
      <c r="A56" s="530"/>
      <c r="B56" s="530"/>
      <c r="C56" s="21" t="s">
        <v>161</v>
      </c>
      <c r="D56" s="61" t="s">
        <v>303</v>
      </c>
      <c r="E56" s="325" t="s">
        <v>680</v>
      </c>
      <c r="F56" s="248">
        <v>0.128</v>
      </c>
      <c r="G56" s="22">
        <v>930</v>
      </c>
      <c r="H56" s="212">
        <v>128.8</v>
      </c>
      <c r="I56" s="221">
        <v>0</v>
      </c>
      <c r="J56" s="221">
        <v>128.8</v>
      </c>
      <c r="K56" s="221">
        <v>0</v>
      </c>
      <c r="L56" s="314">
        <f t="shared" si="17"/>
        <v>128.8</v>
      </c>
      <c r="M56" s="207">
        <f t="shared" si="16"/>
        <v>32.2</v>
      </c>
      <c r="N56" s="207">
        <v>0</v>
      </c>
      <c r="O56" s="207">
        <v>0</v>
      </c>
      <c r="P56" s="207">
        <v>32.2</v>
      </c>
      <c r="Q56" s="230">
        <f>O56+N56+P56</f>
        <v>32.2</v>
      </c>
      <c r="R56" s="229">
        <v>190</v>
      </c>
      <c r="S56" s="296">
        <v>105</v>
      </c>
      <c r="T56" s="292"/>
    </row>
    <row r="57" spans="1:19" ht="22.5">
      <c r="A57" s="530"/>
      <c r="B57" s="530"/>
      <c r="C57" s="23" t="s">
        <v>162</v>
      </c>
      <c r="D57" s="61" t="s">
        <v>304</v>
      </c>
      <c r="E57" s="325" t="s">
        <v>681</v>
      </c>
      <c r="F57" s="248">
        <v>1.00823</v>
      </c>
      <c r="G57" s="22">
        <v>953</v>
      </c>
      <c r="H57" s="212">
        <v>971.9</v>
      </c>
      <c r="I57" s="146">
        <v>960.8</v>
      </c>
      <c r="J57" s="146">
        <v>11.1</v>
      </c>
      <c r="K57" s="146">
        <v>0</v>
      </c>
      <c r="L57" s="314">
        <f>I57+J57+K57</f>
        <v>971.9</v>
      </c>
      <c r="M57" s="207">
        <f t="shared" si="16"/>
        <v>152.7</v>
      </c>
      <c r="N57" s="207">
        <v>151.2</v>
      </c>
      <c r="O57" s="207">
        <v>1.5</v>
      </c>
      <c r="P57" s="207">
        <v>0</v>
      </c>
      <c r="Q57" s="230">
        <f t="shared" si="18"/>
        <v>152.7</v>
      </c>
      <c r="R57" s="229">
        <v>132</v>
      </c>
      <c r="S57" s="296">
        <v>69</v>
      </c>
    </row>
    <row r="58" spans="1:19" ht="36" customHeight="1">
      <c r="A58" s="530"/>
      <c r="B58" s="530"/>
      <c r="C58" s="21" t="s">
        <v>163</v>
      </c>
      <c r="D58" s="61" t="s">
        <v>305</v>
      </c>
      <c r="E58" s="325" t="s">
        <v>682</v>
      </c>
      <c r="F58" s="248">
        <v>1</v>
      </c>
      <c r="G58" s="22">
        <v>665</v>
      </c>
      <c r="H58" s="212">
        <v>673</v>
      </c>
      <c r="I58" s="146">
        <v>665</v>
      </c>
      <c r="J58" s="146">
        <v>8</v>
      </c>
      <c r="K58" s="146">
        <v>0</v>
      </c>
      <c r="L58" s="314">
        <f t="shared" si="17"/>
        <v>673</v>
      </c>
      <c r="M58" s="207">
        <f t="shared" si="16"/>
        <v>105.1</v>
      </c>
      <c r="N58" s="207">
        <v>104</v>
      </c>
      <c r="O58" s="207">
        <v>1.1</v>
      </c>
      <c r="P58" s="207">
        <v>0</v>
      </c>
      <c r="Q58" s="230">
        <f t="shared" si="18"/>
        <v>105.1</v>
      </c>
      <c r="R58" s="229">
        <v>105</v>
      </c>
      <c r="S58" s="296">
        <v>53</v>
      </c>
    </row>
    <row r="59" spans="1:19" ht="199.5" customHeight="1">
      <c r="A59" s="530"/>
      <c r="B59" s="530"/>
      <c r="C59" s="211" t="s">
        <v>43</v>
      </c>
      <c r="D59" s="55" t="s">
        <v>209</v>
      </c>
      <c r="E59" s="320" t="s">
        <v>351</v>
      </c>
      <c r="F59" s="248">
        <v>3</v>
      </c>
      <c r="G59" s="11">
        <v>264</v>
      </c>
      <c r="H59" s="212">
        <f t="shared" si="15"/>
        <v>9722.6</v>
      </c>
      <c r="I59" s="43">
        <v>9504</v>
      </c>
      <c r="J59" s="43">
        <v>218.6</v>
      </c>
      <c r="K59" s="43">
        <v>0</v>
      </c>
      <c r="L59" s="314">
        <f t="shared" si="17"/>
        <v>9722.6</v>
      </c>
      <c r="M59" s="207">
        <f t="shared" si="16"/>
        <v>1560.7</v>
      </c>
      <c r="N59" s="230">
        <v>1526.2</v>
      </c>
      <c r="O59" s="207">
        <v>34.5</v>
      </c>
      <c r="P59" s="207">
        <v>0</v>
      </c>
      <c r="Q59" s="230">
        <f t="shared" si="18"/>
        <v>1560.7</v>
      </c>
      <c r="R59" s="229">
        <v>257</v>
      </c>
      <c r="S59" s="296">
        <v>253</v>
      </c>
    </row>
    <row r="60" spans="1:19" ht="145.5" customHeight="1">
      <c r="A60" s="530"/>
      <c r="B60" s="530"/>
      <c r="C60" s="211" t="s">
        <v>308</v>
      </c>
      <c r="D60" s="55" t="s">
        <v>210</v>
      </c>
      <c r="E60" s="320" t="s">
        <v>352</v>
      </c>
      <c r="F60" s="248">
        <v>10.543</v>
      </c>
      <c r="G60" s="11">
        <v>160</v>
      </c>
      <c r="H60" s="212">
        <f t="shared" si="15"/>
        <v>1729.1000000000001</v>
      </c>
      <c r="I60" s="43">
        <v>1686.9</v>
      </c>
      <c r="J60" s="43">
        <v>42.2</v>
      </c>
      <c r="K60" s="43">
        <v>0</v>
      </c>
      <c r="L60" s="314">
        <f t="shared" si="17"/>
        <v>1729.1000000000001</v>
      </c>
      <c r="M60" s="207">
        <f t="shared" si="16"/>
        <v>0</v>
      </c>
      <c r="N60" s="230">
        <v>0</v>
      </c>
      <c r="O60" s="207">
        <v>0</v>
      </c>
      <c r="P60" s="207">
        <v>0</v>
      </c>
      <c r="Q60" s="230">
        <f t="shared" si="18"/>
        <v>0</v>
      </c>
      <c r="R60" s="209">
        <v>0</v>
      </c>
      <c r="S60" s="296">
        <v>0</v>
      </c>
    </row>
    <row r="61" spans="1:19" ht="64.5" customHeight="1">
      <c r="A61" s="530"/>
      <c r="B61" s="530"/>
      <c r="C61" s="21" t="s">
        <v>177</v>
      </c>
      <c r="D61" s="592" t="s">
        <v>254</v>
      </c>
      <c r="E61" s="636" t="s">
        <v>378</v>
      </c>
      <c r="F61" s="580" t="s">
        <v>713</v>
      </c>
      <c r="G61" s="155">
        <f>G62+G63+G64+G65+G66+G67+G68+G69+G70</f>
        <v>255</v>
      </c>
      <c r="H61" s="214">
        <f>L61</f>
        <v>4451.9</v>
      </c>
      <c r="I61" s="51">
        <f>I62+I67+I68+I69+I70</f>
        <v>2506</v>
      </c>
      <c r="J61" s="51">
        <f>J62+J67+J68+J69+J70</f>
        <v>79.6</v>
      </c>
      <c r="K61" s="51">
        <f>K62+K67+K68+K69+K70</f>
        <v>1866.3000000000002</v>
      </c>
      <c r="L61" s="224">
        <f t="shared" si="17"/>
        <v>4451.9</v>
      </c>
      <c r="M61" s="207">
        <f t="shared" si="16"/>
        <v>1307.5</v>
      </c>
      <c r="N61" s="207">
        <f>N62+N67+N68+N69+N70</f>
        <v>919</v>
      </c>
      <c r="O61" s="207">
        <f>O62+O67+O68+O69+O70</f>
        <v>8.9</v>
      </c>
      <c r="P61" s="207">
        <f>P62+P67+P68+P69+P70</f>
        <v>379.6</v>
      </c>
      <c r="Q61" s="207">
        <f>N61+O61+P61</f>
        <v>1307.5</v>
      </c>
      <c r="R61" s="229">
        <f>R62+R63+R64+R65+R66+R67+R68+R69+R70</f>
        <v>110</v>
      </c>
      <c r="S61" s="296">
        <f>S62+S63+S64+S65+S66+S67+S68+S69+S70</f>
        <v>67</v>
      </c>
    </row>
    <row r="62" spans="1:19" ht="51.75" customHeight="1">
      <c r="A62" s="530"/>
      <c r="B62" s="530"/>
      <c r="C62" s="21" t="s">
        <v>541</v>
      </c>
      <c r="D62" s="579"/>
      <c r="E62" s="637"/>
      <c r="F62" s="587"/>
      <c r="G62" s="192">
        <v>10</v>
      </c>
      <c r="H62" s="588">
        <f>L62</f>
        <v>2585.6</v>
      </c>
      <c r="I62" s="559">
        <v>2506</v>
      </c>
      <c r="J62" s="591">
        <v>79.6</v>
      </c>
      <c r="K62" s="559">
        <v>0</v>
      </c>
      <c r="L62" s="559">
        <f>I62+J62+K62</f>
        <v>2585.6</v>
      </c>
      <c r="M62" s="562">
        <f>Q62</f>
        <v>927.9</v>
      </c>
      <c r="N62" s="549">
        <v>919</v>
      </c>
      <c r="O62" s="562">
        <v>8.9</v>
      </c>
      <c r="P62" s="562">
        <v>0</v>
      </c>
      <c r="Q62" s="564">
        <f>O62+N62</f>
        <v>927.9</v>
      </c>
      <c r="R62" s="229">
        <v>5</v>
      </c>
      <c r="S62" s="296">
        <v>3</v>
      </c>
    </row>
    <row r="63" spans="1:19" ht="36">
      <c r="A63" s="530"/>
      <c r="B63" s="530"/>
      <c r="C63" s="21" t="s">
        <v>537</v>
      </c>
      <c r="D63" s="579"/>
      <c r="E63" s="637"/>
      <c r="F63" s="587"/>
      <c r="G63" s="192">
        <v>10</v>
      </c>
      <c r="H63" s="589"/>
      <c r="I63" s="591"/>
      <c r="J63" s="591"/>
      <c r="K63" s="591"/>
      <c r="L63" s="591"/>
      <c r="M63" s="562"/>
      <c r="N63" s="564"/>
      <c r="O63" s="562"/>
      <c r="P63" s="562"/>
      <c r="Q63" s="564"/>
      <c r="R63" s="229">
        <v>9</v>
      </c>
      <c r="S63" s="296">
        <v>5</v>
      </c>
    </row>
    <row r="64" spans="1:19" ht="48">
      <c r="A64" s="530"/>
      <c r="B64" s="530"/>
      <c r="C64" s="21" t="s">
        <v>538</v>
      </c>
      <c r="D64" s="579"/>
      <c r="E64" s="637"/>
      <c r="F64" s="587"/>
      <c r="G64" s="192">
        <v>10</v>
      </c>
      <c r="H64" s="589"/>
      <c r="I64" s="591"/>
      <c r="J64" s="591"/>
      <c r="K64" s="591"/>
      <c r="L64" s="591"/>
      <c r="M64" s="562"/>
      <c r="N64" s="564"/>
      <c r="O64" s="562"/>
      <c r="P64" s="562"/>
      <c r="Q64" s="564"/>
      <c r="R64" s="229">
        <v>0</v>
      </c>
      <c r="S64" s="296">
        <v>0</v>
      </c>
    </row>
    <row r="65" spans="1:19" ht="54" customHeight="1">
      <c r="A65" s="530"/>
      <c r="B65" s="530"/>
      <c r="C65" s="21" t="s">
        <v>539</v>
      </c>
      <c r="D65" s="593"/>
      <c r="E65" s="637"/>
      <c r="F65" s="587"/>
      <c r="G65" s="262">
        <v>10</v>
      </c>
      <c r="H65" s="589"/>
      <c r="I65" s="591"/>
      <c r="J65" s="591"/>
      <c r="K65" s="591"/>
      <c r="L65" s="591"/>
      <c r="M65" s="562"/>
      <c r="N65" s="564"/>
      <c r="O65" s="562"/>
      <c r="P65" s="562"/>
      <c r="Q65" s="564"/>
      <c r="R65" s="229">
        <v>55</v>
      </c>
      <c r="S65" s="296">
        <v>23</v>
      </c>
    </row>
    <row r="66" spans="1:19" ht="51" customHeight="1">
      <c r="A66" s="530"/>
      <c r="B66" s="530"/>
      <c r="C66" s="21" t="s">
        <v>540</v>
      </c>
      <c r="D66" s="584" t="s">
        <v>314</v>
      </c>
      <c r="E66" s="637"/>
      <c r="F66" s="587"/>
      <c r="G66" s="262">
        <f>147-G65-G64-G63-G62</f>
        <v>107</v>
      </c>
      <c r="H66" s="590"/>
      <c r="I66" s="560"/>
      <c r="J66" s="560"/>
      <c r="K66" s="560"/>
      <c r="L66" s="560"/>
      <c r="M66" s="563"/>
      <c r="N66" s="550"/>
      <c r="O66" s="563"/>
      <c r="P66" s="563"/>
      <c r="Q66" s="550"/>
      <c r="R66" s="229">
        <v>7</v>
      </c>
      <c r="S66" s="296">
        <v>2</v>
      </c>
    </row>
    <row r="67" spans="1:20" ht="54" customHeight="1">
      <c r="A67" s="530"/>
      <c r="B67" s="530"/>
      <c r="C67" s="21" t="s">
        <v>518</v>
      </c>
      <c r="D67" s="585"/>
      <c r="E67" s="637"/>
      <c r="F67" s="587"/>
      <c r="G67" s="205">
        <v>50</v>
      </c>
      <c r="H67" s="214">
        <f>L67</f>
        <v>864</v>
      </c>
      <c r="I67" s="89">
        <v>0</v>
      </c>
      <c r="J67" s="89">
        <v>0</v>
      </c>
      <c r="K67" s="89">
        <v>864</v>
      </c>
      <c r="L67" s="317">
        <f>I67+J67+K67</f>
        <v>864</v>
      </c>
      <c r="M67" s="257">
        <f aca="true" t="shared" si="19" ref="M67:M83">Q67</f>
        <v>144</v>
      </c>
      <c r="N67" s="257">
        <v>0</v>
      </c>
      <c r="O67" s="257">
        <v>0</v>
      </c>
      <c r="P67" s="257">
        <v>144</v>
      </c>
      <c r="Q67" s="258">
        <f aca="true" t="shared" si="20" ref="Q67:Q72">N67+O67+P67</f>
        <v>144</v>
      </c>
      <c r="R67" s="229">
        <v>2</v>
      </c>
      <c r="S67" s="296">
        <v>2</v>
      </c>
      <c r="T67" s="292">
        <v>2.8</v>
      </c>
    </row>
    <row r="68" spans="1:21" ht="54" customHeight="1">
      <c r="A68" s="530"/>
      <c r="B68" s="530"/>
      <c r="C68" s="21" t="s">
        <v>517</v>
      </c>
      <c r="D68" s="586"/>
      <c r="E68" s="637"/>
      <c r="F68" s="587"/>
      <c r="G68" s="205">
        <v>50</v>
      </c>
      <c r="H68" s="214">
        <v>864</v>
      </c>
      <c r="I68" s="224">
        <v>0</v>
      </c>
      <c r="J68" s="224">
        <v>0</v>
      </c>
      <c r="K68" s="89">
        <v>864</v>
      </c>
      <c r="L68" s="317">
        <f>I68+J68+K68</f>
        <v>864</v>
      </c>
      <c r="M68" s="257">
        <f t="shared" si="19"/>
        <v>216</v>
      </c>
      <c r="N68" s="207">
        <v>0</v>
      </c>
      <c r="O68" s="207">
        <v>0</v>
      </c>
      <c r="P68" s="257">
        <v>216</v>
      </c>
      <c r="Q68" s="258">
        <f t="shared" si="20"/>
        <v>216</v>
      </c>
      <c r="R68" s="229">
        <v>31</v>
      </c>
      <c r="S68" s="296">
        <v>31</v>
      </c>
      <c r="T68" s="292">
        <v>48.8</v>
      </c>
      <c r="U68" s="292">
        <f>T68-Q68</f>
        <v>-167.2</v>
      </c>
    </row>
    <row r="69" spans="1:21" ht="54" customHeight="1">
      <c r="A69" s="530"/>
      <c r="B69" s="530"/>
      <c r="C69" s="21" t="s">
        <v>573</v>
      </c>
      <c r="D69" s="141" t="s">
        <v>574</v>
      </c>
      <c r="E69" s="637"/>
      <c r="F69" s="587"/>
      <c r="G69" s="205">
        <v>3</v>
      </c>
      <c r="H69" s="214">
        <v>51.9</v>
      </c>
      <c r="I69" s="224">
        <v>0</v>
      </c>
      <c r="J69" s="224">
        <v>0</v>
      </c>
      <c r="K69" s="89">
        <v>51.9</v>
      </c>
      <c r="L69" s="317">
        <f>I69+J69+K69</f>
        <v>51.9</v>
      </c>
      <c r="M69" s="257">
        <f t="shared" si="19"/>
        <v>8.8</v>
      </c>
      <c r="N69" s="207">
        <v>0</v>
      </c>
      <c r="O69" s="207">
        <v>0</v>
      </c>
      <c r="P69" s="257">
        <v>8.8</v>
      </c>
      <c r="Q69" s="258">
        <f t="shared" si="20"/>
        <v>8.8</v>
      </c>
      <c r="R69" s="296">
        <v>0</v>
      </c>
      <c r="S69" s="296">
        <v>0</v>
      </c>
      <c r="T69" s="292">
        <v>0</v>
      </c>
      <c r="U69" s="292">
        <f>T69-Q69</f>
        <v>-8.8</v>
      </c>
    </row>
    <row r="70" spans="1:21" ht="54" customHeight="1">
      <c r="A70" s="530"/>
      <c r="B70" s="530"/>
      <c r="C70" s="21" t="s">
        <v>536</v>
      </c>
      <c r="D70" s="141"/>
      <c r="E70" s="638"/>
      <c r="F70" s="581"/>
      <c r="G70" s="205">
        <v>5</v>
      </c>
      <c r="H70" s="214">
        <f>L70</f>
        <v>86.4</v>
      </c>
      <c r="I70" s="224">
        <v>0</v>
      </c>
      <c r="J70" s="224">
        <v>0</v>
      </c>
      <c r="K70" s="89">
        <v>86.4</v>
      </c>
      <c r="L70" s="317">
        <f>I70+J70+K70</f>
        <v>86.4</v>
      </c>
      <c r="M70" s="257">
        <f t="shared" si="19"/>
        <v>10.8</v>
      </c>
      <c r="N70" s="207">
        <v>0</v>
      </c>
      <c r="O70" s="207">
        <v>0</v>
      </c>
      <c r="P70" s="257">
        <v>10.8</v>
      </c>
      <c r="Q70" s="258">
        <f t="shared" si="20"/>
        <v>10.8</v>
      </c>
      <c r="R70" s="229">
        <v>1</v>
      </c>
      <c r="S70" s="296">
        <v>1</v>
      </c>
      <c r="T70" s="292">
        <v>2.1</v>
      </c>
      <c r="U70" s="292">
        <f>T70-Q70</f>
        <v>-8.700000000000001</v>
      </c>
    </row>
    <row r="71" spans="1:21" ht="37.5" customHeight="1">
      <c r="A71" s="530"/>
      <c r="B71" s="530"/>
      <c r="C71" s="211" t="s">
        <v>44</v>
      </c>
      <c r="D71" s="60" t="s">
        <v>211</v>
      </c>
      <c r="E71" s="324" t="s">
        <v>353</v>
      </c>
      <c r="F71" s="244">
        <v>10.543</v>
      </c>
      <c r="G71" s="262">
        <v>6</v>
      </c>
      <c r="H71" s="212">
        <f aca="true" t="shared" si="21" ref="H71:H83">L71</f>
        <v>65.1</v>
      </c>
      <c r="I71" s="224">
        <v>63.3</v>
      </c>
      <c r="J71" s="224">
        <v>1.8</v>
      </c>
      <c r="K71" s="224">
        <v>0</v>
      </c>
      <c r="L71" s="314">
        <f>J71+I71+K71</f>
        <v>65.1</v>
      </c>
      <c r="M71" s="207">
        <f t="shared" si="19"/>
        <v>0</v>
      </c>
      <c r="N71" s="230">
        <v>0</v>
      </c>
      <c r="O71" s="207">
        <v>0</v>
      </c>
      <c r="P71" s="207">
        <v>0</v>
      </c>
      <c r="Q71" s="230">
        <f t="shared" si="20"/>
        <v>0</v>
      </c>
      <c r="R71" s="209">
        <v>0</v>
      </c>
      <c r="S71" s="296">
        <v>0</v>
      </c>
      <c r="U71" s="292">
        <f>T71-Q71</f>
        <v>0</v>
      </c>
    </row>
    <row r="72" spans="1:19" ht="48">
      <c r="A72" s="530"/>
      <c r="B72" s="530"/>
      <c r="C72" s="211" t="s">
        <v>45</v>
      </c>
      <c r="D72" s="60" t="s">
        <v>306</v>
      </c>
      <c r="E72" s="324" t="s">
        <v>451</v>
      </c>
      <c r="F72" s="244">
        <v>200</v>
      </c>
      <c r="G72" s="205">
        <v>1</v>
      </c>
      <c r="H72" s="212">
        <f t="shared" si="21"/>
        <v>204</v>
      </c>
      <c r="I72" s="224">
        <v>0</v>
      </c>
      <c r="J72" s="224">
        <v>0</v>
      </c>
      <c r="K72" s="224">
        <v>204</v>
      </c>
      <c r="L72" s="314">
        <f aca="true" t="shared" si="22" ref="L72:L77">J72+I72+K72</f>
        <v>204</v>
      </c>
      <c r="M72" s="207">
        <f t="shared" si="19"/>
        <v>0</v>
      </c>
      <c r="N72" s="207">
        <v>0</v>
      </c>
      <c r="O72" s="207">
        <v>0</v>
      </c>
      <c r="P72" s="207">
        <v>0</v>
      </c>
      <c r="Q72" s="230">
        <f t="shared" si="20"/>
        <v>0</v>
      </c>
      <c r="R72" s="209">
        <v>0</v>
      </c>
      <c r="S72" s="296">
        <v>0</v>
      </c>
    </row>
    <row r="73" spans="1:19" ht="36">
      <c r="A73" s="530"/>
      <c r="B73" s="530"/>
      <c r="C73" s="211" t="s">
        <v>309</v>
      </c>
      <c r="D73" s="60" t="s">
        <v>264</v>
      </c>
      <c r="E73" s="324" t="s">
        <v>385</v>
      </c>
      <c r="F73" s="244" t="s">
        <v>492</v>
      </c>
      <c r="G73" s="80" t="s">
        <v>596</v>
      </c>
      <c r="H73" s="212">
        <f t="shared" si="21"/>
        <v>8776.7</v>
      </c>
      <c r="I73" s="224">
        <v>8630</v>
      </c>
      <c r="J73" s="224">
        <v>146.7</v>
      </c>
      <c r="K73" s="224">
        <v>0</v>
      </c>
      <c r="L73" s="314">
        <f t="shared" si="22"/>
        <v>8776.7</v>
      </c>
      <c r="M73" s="207">
        <f t="shared" si="19"/>
        <v>482.8</v>
      </c>
      <c r="N73" s="230">
        <v>477.1</v>
      </c>
      <c r="O73" s="207">
        <v>5.7</v>
      </c>
      <c r="P73" s="207">
        <v>0</v>
      </c>
      <c r="Q73" s="230">
        <f>O73+N73</f>
        <v>482.8</v>
      </c>
      <c r="R73" s="209">
        <v>2</v>
      </c>
      <c r="S73" s="296">
        <v>2</v>
      </c>
    </row>
    <row r="74" spans="1:19" ht="55.5" customHeight="1">
      <c r="A74" s="530"/>
      <c r="B74" s="530"/>
      <c r="C74" s="211" t="s">
        <v>46</v>
      </c>
      <c r="D74" s="60" t="s">
        <v>327</v>
      </c>
      <c r="E74" s="324" t="s">
        <v>384</v>
      </c>
      <c r="F74" s="244" t="s">
        <v>493</v>
      </c>
      <c r="G74" s="262" t="s">
        <v>597</v>
      </c>
      <c r="H74" s="212">
        <f t="shared" si="21"/>
        <v>3057</v>
      </c>
      <c r="I74" s="224">
        <v>3000</v>
      </c>
      <c r="J74" s="224">
        <v>57</v>
      </c>
      <c r="K74" s="224">
        <v>0</v>
      </c>
      <c r="L74" s="314">
        <f t="shared" si="22"/>
        <v>3057</v>
      </c>
      <c r="M74" s="207">
        <f t="shared" si="19"/>
        <v>150</v>
      </c>
      <c r="N74" s="230">
        <v>150</v>
      </c>
      <c r="O74" s="207">
        <v>0</v>
      </c>
      <c r="P74" s="207">
        <v>0</v>
      </c>
      <c r="Q74" s="230">
        <f>O74+N74</f>
        <v>150</v>
      </c>
      <c r="R74" s="140" t="s">
        <v>633</v>
      </c>
      <c r="S74" s="296">
        <v>1</v>
      </c>
    </row>
    <row r="75" spans="1:19" ht="78.75" customHeight="1">
      <c r="A75" s="530"/>
      <c r="B75" s="530"/>
      <c r="C75" s="211" t="s">
        <v>47</v>
      </c>
      <c r="D75" s="55" t="s">
        <v>231</v>
      </c>
      <c r="E75" s="320" t="s">
        <v>388</v>
      </c>
      <c r="F75" s="247" t="s">
        <v>714</v>
      </c>
      <c r="G75" s="262">
        <v>2150</v>
      </c>
      <c r="H75" s="212">
        <f t="shared" si="21"/>
        <v>32645.7</v>
      </c>
      <c r="I75" s="224">
        <v>32100</v>
      </c>
      <c r="J75" s="224">
        <v>545.7</v>
      </c>
      <c r="K75" s="224">
        <v>0</v>
      </c>
      <c r="L75" s="314">
        <f>J75+I75+K75</f>
        <v>32645.7</v>
      </c>
      <c r="M75" s="207">
        <f t="shared" si="19"/>
        <v>5357</v>
      </c>
      <c r="N75" s="230">
        <v>5273.5</v>
      </c>
      <c r="O75" s="207">
        <v>83.5</v>
      </c>
      <c r="P75" s="207">
        <v>0</v>
      </c>
      <c r="Q75" s="230">
        <f>O75+N75</f>
        <v>5357</v>
      </c>
      <c r="R75" s="229">
        <v>2112</v>
      </c>
      <c r="S75" s="296">
        <v>2067</v>
      </c>
    </row>
    <row r="76" spans="1:19" ht="73.5" customHeight="1">
      <c r="A76" s="530"/>
      <c r="B76" s="530"/>
      <c r="C76" s="211" t="s">
        <v>48</v>
      </c>
      <c r="D76" s="55" t="s">
        <v>253</v>
      </c>
      <c r="E76" s="320" t="s">
        <v>397</v>
      </c>
      <c r="F76" s="244" t="s">
        <v>721</v>
      </c>
      <c r="G76" s="205">
        <v>97</v>
      </c>
      <c r="H76" s="212">
        <f t="shared" si="21"/>
        <v>8168.3</v>
      </c>
      <c r="I76" s="224">
        <v>8047.6</v>
      </c>
      <c r="J76" s="224">
        <v>120.7</v>
      </c>
      <c r="K76" s="224">
        <v>0</v>
      </c>
      <c r="L76" s="314">
        <f t="shared" si="22"/>
        <v>8168.3</v>
      </c>
      <c r="M76" s="207">
        <f t="shared" si="19"/>
        <v>1356</v>
      </c>
      <c r="N76" s="230">
        <v>1336.7</v>
      </c>
      <c r="O76" s="207">
        <v>19.3</v>
      </c>
      <c r="P76" s="207">
        <v>0</v>
      </c>
      <c r="Q76" s="230">
        <f>O76+N76</f>
        <v>1356</v>
      </c>
      <c r="R76" s="229">
        <v>98</v>
      </c>
      <c r="S76" s="296">
        <v>96</v>
      </c>
    </row>
    <row r="77" spans="1:19" ht="78" customHeight="1">
      <c r="A77" s="530"/>
      <c r="B77" s="530"/>
      <c r="C77" s="211" t="s">
        <v>49</v>
      </c>
      <c r="D77" s="60" t="s">
        <v>278</v>
      </c>
      <c r="E77" s="324" t="s">
        <v>379</v>
      </c>
      <c r="F77" s="244">
        <v>1</v>
      </c>
      <c r="G77" s="205">
        <v>750</v>
      </c>
      <c r="H77" s="212">
        <f t="shared" si="21"/>
        <v>9232.2</v>
      </c>
      <c r="I77" s="224">
        <v>9000</v>
      </c>
      <c r="J77" s="224">
        <v>232.2</v>
      </c>
      <c r="K77" s="224">
        <v>0</v>
      </c>
      <c r="L77" s="314">
        <f t="shared" si="22"/>
        <v>9232.2</v>
      </c>
      <c r="M77" s="207">
        <f t="shared" si="19"/>
        <v>1365.5</v>
      </c>
      <c r="N77" s="230">
        <v>1332.7</v>
      </c>
      <c r="O77" s="207">
        <v>32.8</v>
      </c>
      <c r="P77" s="207">
        <v>0</v>
      </c>
      <c r="Q77" s="230">
        <f>O77+N77</f>
        <v>1365.5</v>
      </c>
      <c r="R77" s="229">
        <v>685</v>
      </c>
      <c r="S77" s="296">
        <v>619</v>
      </c>
    </row>
    <row r="78" spans="1:19" ht="30.75" customHeight="1">
      <c r="A78" s="530"/>
      <c r="B78" s="530"/>
      <c r="C78" s="594" t="s">
        <v>382</v>
      </c>
      <c r="D78" s="60" t="s">
        <v>463</v>
      </c>
      <c r="E78" s="636" t="s">
        <v>383</v>
      </c>
      <c r="F78" s="580">
        <v>8.7</v>
      </c>
      <c r="G78" s="582">
        <v>250</v>
      </c>
      <c r="H78" s="212">
        <f>L78</f>
        <v>677</v>
      </c>
      <c r="I78" s="88">
        <f>976.9-302.7</f>
        <v>674.2</v>
      </c>
      <c r="J78" s="88">
        <v>2.8</v>
      </c>
      <c r="K78" s="88">
        <v>0</v>
      </c>
      <c r="L78" s="314">
        <f aca="true" t="shared" si="23" ref="L78:L83">I78+J78+K78</f>
        <v>677</v>
      </c>
      <c r="M78" s="561">
        <f t="shared" si="19"/>
        <v>155.7</v>
      </c>
      <c r="N78" s="207">
        <v>107.6</v>
      </c>
      <c r="O78" s="207">
        <v>0</v>
      </c>
      <c r="P78" s="207">
        <v>0</v>
      </c>
      <c r="Q78" s="549">
        <f>N78+N79+O78+O79+P78+P79</f>
        <v>155.7</v>
      </c>
      <c r="R78" s="570">
        <v>246</v>
      </c>
      <c r="S78" s="570">
        <v>234</v>
      </c>
    </row>
    <row r="79" spans="1:19" ht="30.75" customHeight="1">
      <c r="A79" s="530"/>
      <c r="B79" s="530"/>
      <c r="C79" s="595"/>
      <c r="D79" s="60" t="s">
        <v>484</v>
      </c>
      <c r="E79" s="638"/>
      <c r="F79" s="581"/>
      <c r="G79" s="583"/>
      <c r="H79" s="212">
        <f>L79</f>
        <v>302.7</v>
      </c>
      <c r="I79" s="51">
        <v>302.7</v>
      </c>
      <c r="J79" s="51"/>
      <c r="K79" s="51">
        <v>0</v>
      </c>
      <c r="L79" s="314">
        <f t="shared" si="23"/>
        <v>302.7</v>
      </c>
      <c r="M79" s="563"/>
      <c r="N79" s="207">
        <v>48.1</v>
      </c>
      <c r="O79" s="207"/>
      <c r="P79" s="207"/>
      <c r="Q79" s="550"/>
      <c r="R79" s="571"/>
      <c r="S79" s="571"/>
    </row>
    <row r="80" spans="1:19" ht="60" customHeight="1">
      <c r="A80" s="530"/>
      <c r="B80" s="530"/>
      <c r="C80" s="211" t="s">
        <v>325</v>
      </c>
      <c r="D80" s="60" t="s">
        <v>326</v>
      </c>
      <c r="E80" s="324" t="s">
        <v>392</v>
      </c>
      <c r="F80" s="244" t="s">
        <v>678</v>
      </c>
      <c r="G80" s="205">
        <v>13428</v>
      </c>
      <c r="H80" s="212">
        <f>L80</f>
        <v>6610</v>
      </c>
      <c r="I80" s="224">
        <v>0</v>
      </c>
      <c r="J80" s="224">
        <v>0</v>
      </c>
      <c r="K80" s="224">
        <v>6610</v>
      </c>
      <c r="L80" s="314">
        <f t="shared" si="23"/>
        <v>6610</v>
      </c>
      <c r="M80" s="256">
        <f t="shared" si="19"/>
        <v>614.5</v>
      </c>
      <c r="N80" s="207">
        <v>0</v>
      </c>
      <c r="O80" s="207">
        <v>0</v>
      </c>
      <c r="P80" s="207">
        <v>614.5</v>
      </c>
      <c r="Q80" s="230">
        <f>N80+O80+P80</f>
        <v>614.5</v>
      </c>
      <c r="R80" s="277">
        <v>12621</v>
      </c>
      <c r="S80" s="296">
        <v>0</v>
      </c>
    </row>
    <row r="81" spans="1:19" ht="96" customHeight="1">
      <c r="A81" s="530"/>
      <c r="B81" s="530"/>
      <c r="C81" s="211" t="s">
        <v>458</v>
      </c>
      <c r="D81" s="60" t="s">
        <v>460</v>
      </c>
      <c r="E81" s="324" t="s">
        <v>459</v>
      </c>
      <c r="F81" s="244">
        <v>30</v>
      </c>
      <c r="G81" s="205">
        <v>15</v>
      </c>
      <c r="H81" s="212">
        <f>L81</f>
        <v>450</v>
      </c>
      <c r="I81" s="224">
        <v>0</v>
      </c>
      <c r="J81" s="224">
        <v>0</v>
      </c>
      <c r="K81" s="224">
        <v>450</v>
      </c>
      <c r="L81" s="314">
        <f t="shared" si="23"/>
        <v>450</v>
      </c>
      <c r="M81" s="207">
        <f>N81+O81+P81</f>
        <v>0</v>
      </c>
      <c r="N81" s="207">
        <v>0</v>
      </c>
      <c r="O81" s="207">
        <v>0</v>
      </c>
      <c r="P81" s="207">
        <v>0</v>
      </c>
      <c r="Q81" s="230">
        <f>N81+O81+P81</f>
        <v>0</v>
      </c>
      <c r="R81" s="229">
        <v>0</v>
      </c>
      <c r="S81" s="296">
        <v>0</v>
      </c>
    </row>
    <row r="82" spans="1:19" ht="60" customHeight="1">
      <c r="A82" s="530"/>
      <c r="B82" s="530"/>
      <c r="C82" s="211" t="s">
        <v>420</v>
      </c>
      <c r="D82" s="60" t="s">
        <v>421</v>
      </c>
      <c r="E82" s="324" t="s">
        <v>422</v>
      </c>
      <c r="F82" s="244">
        <v>50</v>
      </c>
      <c r="G82" s="205">
        <v>11</v>
      </c>
      <c r="H82" s="212">
        <f t="shared" si="21"/>
        <v>507.7</v>
      </c>
      <c r="I82" s="224">
        <v>500</v>
      </c>
      <c r="J82" s="224">
        <v>7.7</v>
      </c>
      <c r="K82" s="224">
        <v>0</v>
      </c>
      <c r="L82" s="314">
        <f t="shared" si="23"/>
        <v>507.7</v>
      </c>
      <c r="M82" s="207">
        <f t="shared" si="19"/>
        <v>0</v>
      </c>
      <c r="N82" s="230">
        <v>0</v>
      </c>
      <c r="O82" s="207">
        <v>0</v>
      </c>
      <c r="P82" s="207">
        <v>0</v>
      </c>
      <c r="Q82" s="230">
        <f>O82+N82</f>
        <v>0</v>
      </c>
      <c r="R82" s="229">
        <v>0</v>
      </c>
      <c r="S82" s="296">
        <v>0</v>
      </c>
    </row>
    <row r="83" spans="1:20" ht="60" customHeight="1">
      <c r="A83" s="531"/>
      <c r="B83" s="531"/>
      <c r="C83" s="211" t="s">
        <v>545</v>
      </c>
      <c r="D83" s="60" t="s">
        <v>421</v>
      </c>
      <c r="E83" s="324" t="s">
        <v>546</v>
      </c>
      <c r="F83" s="244">
        <v>5</v>
      </c>
      <c r="G83" s="205">
        <v>7</v>
      </c>
      <c r="H83" s="212">
        <f t="shared" si="21"/>
        <v>430.5</v>
      </c>
      <c r="I83" s="224">
        <v>420</v>
      </c>
      <c r="J83" s="224">
        <v>10.5</v>
      </c>
      <c r="K83" s="224">
        <v>0</v>
      </c>
      <c r="L83" s="314">
        <f t="shared" si="23"/>
        <v>430.5</v>
      </c>
      <c r="M83" s="207">
        <f t="shared" si="19"/>
        <v>71.2</v>
      </c>
      <c r="N83" s="230">
        <v>70</v>
      </c>
      <c r="O83" s="207">
        <v>1.2</v>
      </c>
      <c r="P83" s="207">
        <v>0</v>
      </c>
      <c r="Q83" s="230">
        <f>O83+N83</f>
        <v>71.2</v>
      </c>
      <c r="R83" s="229">
        <v>7</v>
      </c>
      <c r="S83" s="296">
        <v>7</v>
      </c>
      <c r="T83" s="307"/>
    </row>
    <row r="84" spans="1:20" s="122" customFormat="1" ht="20.25" customHeight="1">
      <c r="A84" s="96"/>
      <c r="B84" s="95" t="s">
        <v>316</v>
      </c>
      <c r="C84" s="118"/>
      <c r="D84" s="233"/>
      <c r="E84" s="233"/>
      <c r="F84" s="97"/>
      <c r="G84" s="98"/>
      <c r="H84" s="233">
        <f>H54+H55+H56+H57+H58+H59+H60+H61+H71+H72+H73+H74+H75+H76+H77+H78+H79+H80+H81+H82+H83</f>
        <v>100583.4</v>
      </c>
      <c r="I84" s="233">
        <f aca="true" t="shared" si="24" ref="I84:Q84">I54+I55+I56+I57+I58+I59+I60+I61+I71+I72+I73+I74+I75+I76+I77+I78+I79+I80+I81+I82+I83</f>
        <v>85260.5</v>
      </c>
      <c r="J84" s="233">
        <f t="shared" si="24"/>
        <v>1696.2</v>
      </c>
      <c r="K84" s="233">
        <f t="shared" si="24"/>
        <v>13626.7</v>
      </c>
      <c r="L84" s="233">
        <f t="shared" si="24"/>
        <v>100583.4</v>
      </c>
      <c r="M84" s="233">
        <f t="shared" si="24"/>
        <v>14219.300000000003</v>
      </c>
      <c r="N84" s="233">
        <f t="shared" si="24"/>
        <v>12600.100000000002</v>
      </c>
      <c r="O84" s="233">
        <f t="shared" si="24"/>
        <v>200.5</v>
      </c>
      <c r="P84" s="233">
        <f t="shared" si="24"/>
        <v>1418.7</v>
      </c>
      <c r="Q84" s="233">
        <f t="shared" si="24"/>
        <v>14219.300000000003</v>
      </c>
      <c r="R84" s="233"/>
      <c r="S84" s="279"/>
      <c r="T84" s="282"/>
    </row>
    <row r="85" spans="1:19" ht="54" customHeight="1">
      <c r="A85" s="534" t="s">
        <v>15</v>
      </c>
      <c r="B85" s="534" t="s">
        <v>50</v>
      </c>
      <c r="C85" s="211" t="s">
        <v>51</v>
      </c>
      <c r="D85" s="60" t="s">
        <v>283</v>
      </c>
      <c r="E85" s="324" t="s">
        <v>402</v>
      </c>
      <c r="F85" s="244">
        <v>30</v>
      </c>
      <c r="G85" s="205">
        <v>20</v>
      </c>
      <c r="H85" s="212">
        <f aca="true" t="shared" si="25" ref="H85:H103">L85</f>
        <v>610.2</v>
      </c>
      <c r="I85" s="225">
        <v>600</v>
      </c>
      <c r="J85" s="225">
        <v>10.2</v>
      </c>
      <c r="K85" s="225">
        <v>0</v>
      </c>
      <c r="L85" s="315">
        <f>J85+I85+K85</f>
        <v>610.2</v>
      </c>
      <c r="M85" s="207">
        <f aca="true" t="shared" si="26" ref="M85:M100">Q85</f>
        <v>55.4</v>
      </c>
      <c r="N85" s="230">
        <v>54.4</v>
      </c>
      <c r="O85" s="207">
        <v>1</v>
      </c>
      <c r="P85" s="207">
        <v>0</v>
      </c>
      <c r="Q85" s="230">
        <f>O85+N85</f>
        <v>55.4</v>
      </c>
      <c r="R85" s="229">
        <v>1</v>
      </c>
      <c r="S85" s="296">
        <v>1</v>
      </c>
    </row>
    <row r="86" spans="1:19" ht="48" customHeight="1">
      <c r="A86" s="530"/>
      <c r="B86" s="530"/>
      <c r="C86" s="211" t="s">
        <v>789</v>
      </c>
      <c r="D86" s="60" t="s">
        <v>240</v>
      </c>
      <c r="E86" s="324" t="s">
        <v>403</v>
      </c>
      <c r="F86" s="244">
        <v>10</v>
      </c>
      <c r="G86" s="205">
        <v>298</v>
      </c>
      <c r="H86" s="212">
        <f t="shared" si="25"/>
        <v>36367.9</v>
      </c>
      <c r="I86" s="224">
        <v>35760</v>
      </c>
      <c r="J86" s="224">
        <v>607.9</v>
      </c>
      <c r="K86" s="224">
        <v>0</v>
      </c>
      <c r="L86" s="315">
        <f aca="true" t="shared" si="27" ref="L86:L103">J86+I86+K86</f>
        <v>36367.9</v>
      </c>
      <c r="M86" s="207">
        <f t="shared" si="26"/>
        <v>6728.7</v>
      </c>
      <c r="N86" s="230">
        <v>6630</v>
      </c>
      <c r="O86" s="207">
        <v>98.7</v>
      </c>
      <c r="P86" s="207">
        <v>0</v>
      </c>
      <c r="Q86" s="230">
        <f>O86+N86</f>
        <v>6728.7</v>
      </c>
      <c r="R86" s="229" t="s">
        <v>790</v>
      </c>
      <c r="S86" s="296" t="s">
        <v>790</v>
      </c>
    </row>
    <row r="87" spans="1:19" ht="69.75" customHeight="1">
      <c r="A87" s="530"/>
      <c r="B87" s="530"/>
      <c r="C87" s="211" t="s">
        <v>529</v>
      </c>
      <c r="D87" s="60" t="s">
        <v>284</v>
      </c>
      <c r="E87" s="324" t="s">
        <v>405</v>
      </c>
      <c r="F87" s="244">
        <v>50</v>
      </c>
      <c r="G87" s="205">
        <v>50</v>
      </c>
      <c r="H87" s="212">
        <f t="shared" si="25"/>
        <v>2532.5</v>
      </c>
      <c r="I87" s="224">
        <v>2500</v>
      </c>
      <c r="J87" s="224">
        <v>32.5</v>
      </c>
      <c r="K87" s="224">
        <v>0</v>
      </c>
      <c r="L87" s="315">
        <f t="shared" si="27"/>
        <v>2532.5</v>
      </c>
      <c r="M87" s="207">
        <f t="shared" si="26"/>
        <v>67.8</v>
      </c>
      <c r="N87" s="230">
        <v>63.4</v>
      </c>
      <c r="O87" s="207">
        <v>4.4</v>
      </c>
      <c r="P87" s="207">
        <v>0</v>
      </c>
      <c r="Q87" s="230">
        <f aca="true" t="shared" si="28" ref="Q87:Q103">O87+N87</f>
        <v>67.8</v>
      </c>
      <c r="R87" s="140" t="s">
        <v>646</v>
      </c>
      <c r="S87" s="296" t="s">
        <v>635</v>
      </c>
    </row>
    <row r="88" spans="1:19" ht="48">
      <c r="A88" s="530"/>
      <c r="B88" s="530"/>
      <c r="C88" s="211" t="s">
        <v>791</v>
      </c>
      <c r="D88" s="60" t="s">
        <v>238</v>
      </c>
      <c r="E88" s="324" t="s">
        <v>406</v>
      </c>
      <c r="F88" s="244">
        <v>1.3</v>
      </c>
      <c r="G88" s="205">
        <v>2900</v>
      </c>
      <c r="H88" s="212">
        <f t="shared" si="25"/>
        <v>45918.6</v>
      </c>
      <c r="I88" s="224">
        <v>45240</v>
      </c>
      <c r="J88" s="224">
        <v>678.6</v>
      </c>
      <c r="K88" s="224">
        <v>0</v>
      </c>
      <c r="L88" s="315">
        <f t="shared" si="27"/>
        <v>45918.6</v>
      </c>
      <c r="M88" s="207">
        <f t="shared" si="26"/>
        <v>8303.6</v>
      </c>
      <c r="N88" s="230">
        <v>8193.9</v>
      </c>
      <c r="O88" s="207">
        <v>109.7</v>
      </c>
      <c r="P88" s="207">
        <v>0</v>
      </c>
      <c r="Q88" s="230">
        <f t="shared" si="28"/>
        <v>8303.6</v>
      </c>
      <c r="R88" s="229" t="s">
        <v>797</v>
      </c>
      <c r="S88" s="296" t="s">
        <v>798</v>
      </c>
    </row>
    <row r="89" spans="1:19" ht="36">
      <c r="A89" s="530"/>
      <c r="B89" s="530"/>
      <c r="C89" s="211" t="s">
        <v>52</v>
      </c>
      <c r="D89" s="60" t="s">
        <v>239</v>
      </c>
      <c r="E89" s="324" t="s">
        <v>407</v>
      </c>
      <c r="F89" s="244">
        <v>9</v>
      </c>
      <c r="G89" s="205">
        <v>1500</v>
      </c>
      <c r="H89" s="212">
        <f t="shared" si="25"/>
        <v>13729.5</v>
      </c>
      <c r="I89" s="224">
        <v>13500</v>
      </c>
      <c r="J89" s="224">
        <v>229.5</v>
      </c>
      <c r="K89" s="224">
        <v>0</v>
      </c>
      <c r="L89" s="315">
        <f t="shared" si="27"/>
        <v>13729.5</v>
      </c>
      <c r="M89" s="207">
        <f t="shared" si="26"/>
        <v>9.4</v>
      </c>
      <c r="N89" s="230">
        <v>0</v>
      </c>
      <c r="O89" s="207">
        <v>9.4</v>
      </c>
      <c r="P89" s="207">
        <v>0</v>
      </c>
      <c r="Q89" s="230">
        <f t="shared" si="28"/>
        <v>9.4</v>
      </c>
      <c r="R89" s="140" t="s">
        <v>628</v>
      </c>
      <c r="S89" s="296">
        <v>0</v>
      </c>
    </row>
    <row r="90" spans="1:19" ht="36">
      <c r="A90" s="530"/>
      <c r="B90" s="530"/>
      <c r="C90" s="211" t="s">
        <v>53</v>
      </c>
      <c r="D90" s="60" t="s">
        <v>285</v>
      </c>
      <c r="E90" s="324" t="s">
        <v>408</v>
      </c>
      <c r="F90" s="244" t="s">
        <v>54</v>
      </c>
      <c r="G90" s="205">
        <v>3</v>
      </c>
      <c r="H90" s="212">
        <f t="shared" si="25"/>
        <v>91.5</v>
      </c>
      <c r="I90" s="224">
        <v>90</v>
      </c>
      <c r="J90" s="224">
        <v>1.5</v>
      </c>
      <c r="K90" s="224">
        <v>0</v>
      </c>
      <c r="L90" s="315">
        <f t="shared" si="27"/>
        <v>91.5</v>
      </c>
      <c r="M90" s="207">
        <f t="shared" si="26"/>
        <v>5.9</v>
      </c>
      <c r="N90" s="230">
        <v>5.9</v>
      </c>
      <c r="O90" s="207">
        <v>0</v>
      </c>
      <c r="P90" s="207">
        <v>0</v>
      </c>
      <c r="Q90" s="230">
        <f t="shared" si="28"/>
        <v>5.9</v>
      </c>
      <c r="R90" s="140" t="s">
        <v>633</v>
      </c>
      <c r="S90" s="296">
        <v>1</v>
      </c>
    </row>
    <row r="91" spans="1:19" ht="36">
      <c r="A91" s="530"/>
      <c r="B91" s="530"/>
      <c r="C91" s="211" t="s">
        <v>55</v>
      </c>
      <c r="D91" s="60" t="s">
        <v>286</v>
      </c>
      <c r="E91" s="324" t="s">
        <v>409</v>
      </c>
      <c r="F91" s="244" t="s">
        <v>683</v>
      </c>
      <c r="G91" s="205">
        <v>42</v>
      </c>
      <c r="H91" s="212">
        <f t="shared" si="25"/>
        <v>664.4000000000001</v>
      </c>
      <c r="I91" s="224">
        <v>655.2</v>
      </c>
      <c r="J91" s="224">
        <v>9.2</v>
      </c>
      <c r="K91" s="224">
        <v>0</v>
      </c>
      <c r="L91" s="315">
        <f t="shared" si="27"/>
        <v>664.4000000000001</v>
      </c>
      <c r="M91" s="207">
        <f t="shared" si="26"/>
        <v>126.80000000000001</v>
      </c>
      <c r="N91" s="230">
        <v>125.4</v>
      </c>
      <c r="O91" s="207">
        <v>1.4</v>
      </c>
      <c r="P91" s="207">
        <v>0</v>
      </c>
      <c r="Q91" s="230">
        <f t="shared" si="28"/>
        <v>126.80000000000001</v>
      </c>
      <c r="R91" s="140" t="s">
        <v>799</v>
      </c>
      <c r="S91" s="285" t="s">
        <v>773</v>
      </c>
    </row>
    <row r="92" spans="1:19" ht="64.5" customHeight="1">
      <c r="A92" s="530"/>
      <c r="B92" s="530"/>
      <c r="C92" s="211" t="s">
        <v>792</v>
      </c>
      <c r="D92" s="60" t="s">
        <v>241</v>
      </c>
      <c r="E92" s="324" t="s">
        <v>614</v>
      </c>
      <c r="F92" s="244">
        <v>21.023</v>
      </c>
      <c r="G92" s="205">
        <v>540</v>
      </c>
      <c r="H92" s="212">
        <f t="shared" si="25"/>
        <v>138272.4</v>
      </c>
      <c r="I92" s="224">
        <v>136229</v>
      </c>
      <c r="J92" s="224">
        <v>2043.4</v>
      </c>
      <c r="K92" s="224">
        <v>0</v>
      </c>
      <c r="L92" s="315">
        <f t="shared" si="27"/>
        <v>138272.4</v>
      </c>
      <c r="M92" s="207">
        <f t="shared" si="26"/>
        <v>21055.2</v>
      </c>
      <c r="N92" s="230">
        <v>20789.8</v>
      </c>
      <c r="O92" s="207">
        <v>265.4</v>
      </c>
      <c r="P92" s="207">
        <v>0</v>
      </c>
      <c r="Q92" s="230">
        <f t="shared" si="28"/>
        <v>21055.2</v>
      </c>
      <c r="R92" s="229" t="s">
        <v>774</v>
      </c>
      <c r="S92" s="296" t="s">
        <v>775</v>
      </c>
    </row>
    <row r="93" spans="1:19" ht="79.5" customHeight="1">
      <c r="A93" s="530"/>
      <c r="B93" s="530"/>
      <c r="C93" s="266" t="s">
        <v>578</v>
      </c>
      <c r="D93" s="579"/>
      <c r="E93" s="326" t="s">
        <v>612</v>
      </c>
      <c r="F93" s="245" t="s">
        <v>494</v>
      </c>
      <c r="G93" s="261">
        <v>220</v>
      </c>
      <c r="H93" s="212">
        <f t="shared" si="25"/>
        <v>5073.8</v>
      </c>
      <c r="I93" s="220">
        <v>4950</v>
      </c>
      <c r="J93" s="220">
        <v>123.8</v>
      </c>
      <c r="K93" s="41">
        <v>0</v>
      </c>
      <c r="L93" s="315">
        <f t="shared" si="27"/>
        <v>5073.8</v>
      </c>
      <c r="M93" s="207">
        <f t="shared" si="26"/>
        <v>0</v>
      </c>
      <c r="N93" s="207">
        <v>0</v>
      </c>
      <c r="O93" s="207">
        <v>0</v>
      </c>
      <c r="P93" s="207">
        <v>0</v>
      </c>
      <c r="Q93" s="230">
        <f t="shared" si="28"/>
        <v>0</v>
      </c>
      <c r="R93" s="140" t="s">
        <v>628</v>
      </c>
      <c r="S93" s="296">
        <v>0</v>
      </c>
    </row>
    <row r="94" spans="1:19" ht="66" customHeight="1">
      <c r="A94" s="530"/>
      <c r="B94" s="530"/>
      <c r="C94" s="211" t="s">
        <v>577</v>
      </c>
      <c r="D94" s="579"/>
      <c r="E94" s="326" t="s">
        <v>594</v>
      </c>
      <c r="F94" s="244" t="s">
        <v>495</v>
      </c>
      <c r="G94" s="205">
        <v>110</v>
      </c>
      <c r="H94" s="212">
        <f t="shared" si="25"/>
        <v>5073.8</v>
      </c>
      <c r="I94" s="220">
        <v>4950</v>
      </c>
      <c r="J94" s="220">
        <v>123.8</v>
      </c>
      <c r="K94" s="41">
        <v>0</v>
      </c>
      <c r="L94" s="315">
        <f t="shared" si="27"/>
        <v>5073.8</v>
      </c>
      <c r="M94" s="207">
        <f t="shared" si="26"/>
        <v>37.2</v>
      </c>
      <c r="N94" s="230">
        <v>37.2</v>
      </c>
      <c r="O94" s="207">
        <v>0</v>
      </c>
      <c r="P94" s="207">
        <v>0</v>
      </c>
      <c r="Q94" s="230">
        <f t="shared" si="28"/>
        <v>37.2</v>
      </c>
      <c r="R94" s="140" t="s">
        <v>628</v>
      </c>
      <c r="S94" s="296">
        <v>0</v>
      </c>
    </row>
    <row r="95" spans="1:19" ht="167.25" customHeight="1">
      <c r="A95" s="530"/>
      <c r="B95" s="530"/>
      <c r="C95" s="211" t="s">
        <v>579</v>
      </c>
      <c r="D95" s="579"/>
      <c r="E95" s="305" t="s">
        <v>604</v>
      </c>
      <c r="F95" s="244">
        <v>62.704</v>
      </c>
      <c r="G95" s="205">
        <v>600</v>
      </c>
      <c r="H95" s="212">
        <f t="shared" si="25"/>
        <v>37622.9</v>
      </c>
      <c r="I95" s="220">
        <v>0</v>
      </c>
      <c r="J95" s="220">
        <v>37622.9</v>
      </c>
      <c r="K95" s="220">
        <v>0</v>
      </c>
      <c r="L95" s="315">
        <f t="shared" si="27"/>
        <v>37622.9</v>
      </c>
      <c r="M95" s="207">
        <f t="shared" si="26"/>
        <v>0</v>
      </c>
      <c r="N95" s="230">
        <v>0</v>
      </c>
      <c r="O95" s="207">
        <v>0</v>
      </c>
      <c r="P95" s="207">
        <v>0</v>
      </c>
      <c r="Q95" s="230">
        <f t="shared" si="28"/>
        <v>0</v>
      </c>
      <c r="R95" s="161" t="s">
        <v>628</v>
      </c>
      <c r="S95" s="296">
        <v>0</v>
      </c>
    </row>
    <row r="96" spans="1:19" ht="139.5" customHeight="1">
      <c r="A96" s="530"/>
      <c r="B96" s="530"/>
      <c r="C96" s="211" t="s">
        <v>432</v>
      </c>
      <c r="D96" s="65"/>
      <c r="E96" s="327" t="s">
        <v>605</v>
      </c>
      <c r="F96" s="244" t="s">
        <v>700</v>
      </c>
      <c r="G96" s="80" t="s">
        <v>598</v>
      </c>
      <c r="H96" s="212">
        <f t="shared" si="25"/>
        <v>4930.4</v>
      </c>
      <c r="I96" s="220">
        <v>0</v>
      </c>
      <c r="J96" s="220">
        <v>4930.4</v>
      </c>
      <c r="K96" s="220">
        <v>0</v>
      </c>
      <c r="L96" s="315">
        <f t="shared" si="27"/>
        <v>4930.4</v>
      </c>
      <c r="M96" s="207">
        <f t="shared" si="26"/>
        <v>0</v>
      </c>
      <c r="N96" s="230">
        <v>0</v>
      </c>
      <c r="O96" s="207">
        <v>0</v>
      </c>
      <c r="P96" s="207">
        <v>0</v>
      </c>
      <c r="Q96" s="230">
        <f t="shared" si="28"/>
        <v>0</v>
      </c>
      <c r="R96" s="84" t="s">
        <v>628</v>
      </c>
      <c r="S96" s="296">
        <v>0</v>
      </c>
    </row>
    <row r="97" spans="1:19" ht="126" customHeight="1">
      <c r="A97" s="530"/>
      <c r="B97" s="530"/>
      <c r="C97" s="85" t="s">
        <v>57</v>
      </c>
      <c r="D97" s="67" t="s">
        <v>180</v>
      </c>
      <c r="E97" s="328" t="s">
        <v>606</v>
      </c>
      <c r="F97" s="246" t="s">
        <v>701</v>
      </c>
      <c r="G97" s="205">
        <v>220</v>
      </c>
      <c r="H97" s="212">
        <f t="shared" si="25"/>
        <v>31909.2</v>
      </c>
      <c r="I97" s="45">
        <v>0</v>
      </c>
      <c r="J97" s="45">
        <v>31909.2</v>
      </c>
      <c r="K97" s="45">
        <v>0</v>
      </c>
      <c r="L97" s="315">
        <f t="shared" si="27"/>
        <v>31909.2</v>
      </c>
      <c r="M97" s="207">
        <f t="shared" si="26"/>
        <v>0</v>
      </c>
      <c r="N97" s="230">
        <v>0</v>
      </c>
      <c r="O97" s="207">
        <v>0</v>
      </c>
      <c r="P97" s="207">
        <v>0</v>
      </c>
      <c r="Q97" s="230">
        <f>O97+N97</f>
        <v>0</v>
      </c>
      <c r="R97" s="79">
        <v>0</v>
      </c>
      <c r="S97" s="296">
        <v>0</v>
      </c>
    </row>
    <row r="98" spans="1:19" ht="91.5" customHeight="1">
      <c r="A98" s="530"/>
      <c r="B98" s="530"/>
      <c r="C98" s="266" t="s">
        <v>337</v>
      </c>
      <c r="D98" s="67" t="s">
        <v>336</v>
      </c>
      <c r="E98" s="328" t="s">
        <v>607</v>
      </c>
      <c r="F98" s="246" t="s">
        <v>702</v>
      </c>
      <c r="G98" s="80" t="s">
        <v>599</v>
      </c>
      <c r="H98" s="212">
        <f t="shared" si="25"/>
        <v>2620</v>
      </c>
      <c r="I98" s="45">
        <v>0</v>
      </c>
      <c r="J98" s="45">
        <v>2620</v>
      </c>
      <c r="K98" s="45">
        <v>0</v>
      </c>
      <c r="L98" s="315">
        <f t="shared" si="27"/>
        <v>2620</v>
      </c>
      <c r="M98" s="207">
        <f t="shared" si="26"/>
        <v>0</v>
      </c>
      <c r="N98" s="230">
        <v>0</v>
      </c>
      <c r="O98" s="207">
        <v>0</v>
      </c>
      <c r="P98" s="207">
        <v>0</v>
      </c>
      <c r="Q98" s="230">
        <f t="shared" si="28"/>
        <v>0</v>
      </c>
      <c r="R98" s="79">
        <v>0</v>
      </c>
      <c r="S98" s="296">
        <v>0</v>
      </c>
    </row>
    <row r="99" spans="1:19" ht="91.5" customHeight="1">
      <c r="A99" s="530"/>
      <c r="B99" s="530"/>
      <c r="C99" s="266" t="s">
        <v>580</v>
      </c>
      <c r="D99" s="67" t="s">
        <v>421</v>
      </c>
      <c r="E99" s="328" t="s">
        <v>608</v>
      </c>
      <c r="F99" s="246" t="s">
        <v>703</v>
      </c>
      <c r="G99" s="80" t="s">
        <v>583</v>
      </c>
      <c r="H99" s="212">
        <f t="shared" si="25"/>
        <v>627</v>
      </c>
      <c r="I99" s="45">
        <v>0</v>
      </c>
      <c r="J99" s="45">
        <v>627</v>
      </c>
      <c r="K99" s="45">
        <v>0</v>
      </c>
      <c r="L99" s="315">
        <f t="shared" si="27"/>
        <v>627</v>
      </c>
      <c r="M99" s="207">
        <f t="shared" si="26"/>
        <v>0</v>
      </c>
      <c r="N99" s="230">
        <v>0</v>
      </c>
      <c r="O99" s="207">
        <v>0</v>
      </c>
      <c r="P99" s="207">
        <v>0</v>
      </c>
      <c r="Q99" s="230">
        <f t="shared" si="28"/>
        <v>0</v>
      </c>
      <c r="R99" s="79">
        <v>0</v>
      </c>
      <c r="S99" s="296">
        <v>0</v>
      </c>
    </row>
    <row r="100" spans="1:19" ht="91.5" customHeight="1">
      <c r="A100" s="530"/>
      <c r="B100" s="530"/>
      <c r="C100" s="266" t="s">
        <v>581</v>
      </c>
      <c r="D100" s="67" t="s">
        <v>421</v>
      </c>
      <c r="E100" s="328" t="s">
        <v>616</v>
      </c>
      <c r="F100" s="246" t="s">
        <v>704</v>
      </c>
      <c r="G100" s="80" t="s">
        <v>600</v>
      </c>
      <c r="H100" s="212">
        <f t="shared" si="25"/>
        <v>607.2</v>
      </c>
      <c r="I100" s="45">
        <v>600</v>
      </c>
      <c r="J100" s="45">
        <v>7.2</v>
      </c>
      <c r="K100" s="45">
        <v>0</v>
      </c>
      <c r="L100" s="315">
        <f t="shared" si="27"/>
        <v>607.2</v>
      </c>
      <c r="M100" s="207">
        <f t="shared" si="26"/>
        <v>0</v>
      </c>
      <c r="N100" s="230">
        <v>0</v>
      </c>
      <c r="O100" s="207">
        <v>0</v>
      </c>
      <c r="P100" s="207">
        <v>0</v>
      </c>
      <c r="Q100" s="230">
        <f t="shared" si="28"/>
        <v>0</v>
      </c>
      <c r="R100" s="84" t="s">
        <v>628</v>
      </c>
      <c r="S100" s="296">
        <v>0</v>
      </c>
    </row>
    <row r="101" spans="1:20" ht="168.75" customHeight="1">
      <c r="A101" s="530"/>
      <c r="B101" s="530"/>
      <c r="C101" s="266" t="s">
        <v>480</v>
      </c>
      <c r="D101" s="67"/>
      <c r="E101" s="328" t="s">
        <v>481</v>
      </c>
      <c r="F101" s="246" t="s">
        <v>525</v>
      </c>
      <c r="G101" s="205"/>
      <c r="H101" s="212">
        <v>10433.3</v>
      </c>
      <c r="I101" s="45">
        <v>5679.1</v>
      </c>
      <c r="J101" s="45">
        <v>4711</v>
      </c>
      <c r="K101" s="45">
        <v>43.2</v>
      </c>
      <c r="L101" s="315">
        <f t="shared" si="27"/>
        <v>10433.300000000001</v>
      </c>
      <c r="M101" s="207">
        <f>Q101</f>
        <v>600</v>
      </c>
      <c r="N101" s="230">
        <v>0</v>
      </c>
      <c r="O101" s="207">
        <v>0</v>
      </c>
      <c r="P101" s="207">
        <v>600</v>
      </c>
      <c r="Q101" s="230">
        <f>N101+O101+P101</f>
        <v>600</v>
      </c>
      <c r="R101" s="296" t="s">
        <v>673</v>
      </c>
      <c r="S101" s="296"/>
      <c r="T101" s="292">
        <v>599.3</v>
      </c>
    </row>
    <row r="102" spans="1:20" ht="21" customHeight="1">
      <c r="A102" s="530"/>
      <c r="B102" s="530"/>
      <c r="C102" s="211" t="s">
        <v>58</v>
      </c>
      <c r="D102" s="60" t="s">
        <v>279</v>
      </c>
      <c r="E102" s="324" t="s">
        <v>457</v>
      </c>
      <c r="F102" s="244" t="s">
        <v>675</v>
      </c>
      <c r="G102" s="205">
        <v>7600</v>
      </c>
      <c r="H102" s="212">
        <f t="shared" si="25"/>
        <v>8664</v>
      </c>
      <c r="I102" s="224">
        <v>0</v>
      </c>
      <c r="J102" s="224">
        <v>0</v>
      </c>
      <c r="K102" s="224">
        <v>8664</v>
      </c>
      <c r="L102" s="315">
        <f t="shared" si="27"/>
        <v>8664</v>
      </c>
      <c r="M102" s="207">
        <f>Q102</f>
        <v>0</v>
      </c>
      <c r="N102" s="207">
        <v>0</v>
      </c>
      <c r="O102" s="207">
        <v>0</v>
      </c>
      <c r="P102" s="207">
        <v>0</v>
      </c>
      <c r="Q102" s="230">
        <f>N102+O102+P102</f>
        <v>0</v>
      </c>
      <c r="R102" s="79">
        <v>0</v>
      </c>
      <c r="S102" s="296">
        <v>0</v>
      </c>
      <c r="T102" s="292"/>
    </row>
    <row r="103" spans="1:19" ht="69" customHeight="1">
      <c r="A103" s="531"/>
      <c r="B103" s="531"/>
      <c r="C103" s="211" t="s">
        <v>571</v>
      </c>
      <c r="D103" s="60"/>
      <c r="E103" s="324" t="s">
        <v>572</v>
      </c>
      <c r="F103" s="244">
        <v>100</v>
      </c>
      <c r="G103" s="205">
        <v>1</v>
      </c>
      <c r="H103" s="212">
        <f t="shared" si="25"/>
        <v>101.2</v>
      </c>
      <c r="I103" s="224">
        <v>100</v>
      </c>
      <c r="J103" s="224">
        <v>1.2</v>
      </c>
      <c r="K103" s="224">
        <v>0</v>
      </c>
      <c r="L103" s="315">
        <f t="shared" si="27"/>
        <v>101.2</v>
      </c>
      <c r="M103" s="207">
        <f>Q103</f>
        <v>0</v>
      </c>
      <c r="N103" s="207">
        <v>0</v>
      </c>
      <c r="O103" s="207">
        <v>0</v>
      </c>
      <c r="P103" s="207">
        <v>0</v>
      </c>
      <c r="Q103" s="230">
        <f t="shared" si="28"/>
        <v>0</v>
      </c>
      <c r="R103" s="79">
        <v>0</v>
      </c>
      <c r="S103" s="296">
        <v>0</v>
      </c>
    </row>
    <row r="104" spans="1:20" s="122" customFormat="1" ht="21" customHeight="1">
      <c r="A104" s="96"/>
      <c r="B104" s="95" t="s">
        <v>316</v>
      </c>
      <c r="C104" s="118"/>
      <c r="D104" s="233"/>
      <c r="E104" s="233"/>
      <c r="F104" s="97"/>
      <c r="G104" s="98"/>
      <c r="H104" s="233">
        <f>H103+H102+H101+H100+H99+H98+H97+H96+H95+H94+H93+H92+H91+H90+H89+H88+H87+H86+H85</f>
        <v>345849.80000000005</v>
      </c>
      <c r="I104" s="233">
        <f aca="true" t="shared" si="29" ref="I104:Q104">I103+I102+I101+I100+I99+I98+I97+I96+I95+I94+I93+I92+I91+I90+I89+I88+I87+I86+I85</f>
        <v>250853.30000000002</v>
      </c>
      <c r="J104" s="233">
        <f t="shared" si="29"/>
        <v>86289.29999999999</v>
      </c>
      <c r="K104" s="233">
        <f t="shared" si="29"/>
        <v>8707.2</v>
      </c>
      <c r="L104" s="233">
        <f t="shared" si="29"/>
        <v>345849.80000000005</v>
      </c>
      <c r="M104" s="233">
        <f t="shared" si="29"/>
        <v>36990.00000000001</v>
      </c>
      <c r="N104" s="233">
        <f t="shared" si="29"/>
        <v>35900.00000000001</v>
      </c>
      <c r="O104" s="233">
        <f t="shared" si="29"/>
        <v>489.9999999999999</v>
      </c>
      <c r="P104" s="233">
        <f t="shared" si="29"/>
        <v>600</v>
      </c>
      <c r="Q104" s="233">
        <f t="shared" si="29"/>
        <v>36990.00000000001</v>
      </c>
      <c r="R104" s="233"/>
      <c r="S104" s="279"/>
      <c r="T104" s="282"/>
    </row>
    <row r="105" spans="1:19" ht="45" customHeight="1">
      <c r="A105" s="262" t="s">
        <v>18</v>
      </c>
      <c r="B105" s="263" t="s">
        <v>318</v>
      </c>
      <c r="C105" s="211" t="s">
        <v>59</v>
      </c>
      <c r="D105" s="60" t="s">
        <v>282</v>
      </c>
      <c r="E105" s="324" t="s">
        <v>615</v>
      </c>
      <c r="F105" s="244" t="s">
        <v>724</v>
      </c>
      <c r="G105" s="205" t="s">
        <v>725</v>
      </c>
      <c r="H105" s="212">
        <f>L105</f>
        <v>58471</v>
      </c>
      <c r="I105" s="224">
        <v>58007</v>
      </c>
      <c r="J105" s="224">
        <v>464</v>
      </c>
      <c r="K105" s="224">
        <v>0</v>
      </c>
      <c r="L105" s="314">
        <f>J105+I105+K105</f>
        <v>58471</v>
      </c>
      <c r="M105" s="207">
        <f>Q105</f>
        <v>6026.8</v>
      </c>
      <c r="N105" s="230">
        <v>5997.5</v>
      </c>
      <c r="O105" s="207">
        <v>29.3</v>
      </c>
      <c r="P105" s="207">
        <v>0</v>
      </c>
      <c r="Q105" s="230">
        <f>O105+N105</f>
        <v>6026.8</v>
      </c>
      <c r="R105" s="84" t="s">
        <v>776</v>
      </c>
      <c r="S105" s="296">
        <v>24</v>
      </c>
    </row>
    <row r="106" spans="1:20" s="100" customFormat="1" ht="24" customHeight="1">
      <c r="A106" s="218"/>
      <c r="B106" s="34" t="s">
        <v>316</v>
      </c>
      <c r="C106" s="115"/>
      <c r="D106" s="233"/>
      <c r="E106" s="233"/>
      <c r="F106" s="218"/>
      <c r="G106" s="218"/>
      <c r="H106" s="233">
        <f>SUM(H105)</f>
        <v>58471</v>
      </c>
      <c r="I106" s="233">
        <f aca="true" t="shared" si="30" ref="I106:Q106">SUM(I105)</f>
        <v>58007</v>
      </c>
      <c r="J106" s="233">
        <f t="shared" si="30"/>
        <v>464</v>
      </c>
      <c r="K106" s="233">
        <f t="shared" si="30"/>
        <v>0</v>
      </c>
      <c r="L106" s="233">
        <f t="shared" si="30"/>
        <v>58471</v>
      </c>
      <c r="M106" s="233">
        <f t="shared" si="30"/>
        <v>6026.8</v>
      </c>
      <c r="N106" s="233">
        <f t="shared" si="30"/>
        <v>5997.5</v>
      </c>
      <c r="O106" s="233">
        <f t="shared" si="30"/>
        <v>29.3</v>
      </c>
      <c r="P106" s="233">
        <f t="shared" si="30"/>
        <v>0</v>
      </c>
      <c r="Q106" s="233">
        <f t="shared" si="30"/>
        <v>6026.8</v>
      </c>
      <c r="R106" s="233"/>
      <c r="S106" s="279"/>
      <c r="T106" s="278"/>
    </row>
    <row r="107" spans="1:19" ht="48">
      <c r="A107" s="534" t="s">
        <v>23</v>
      </c>
      <c r="B107" s="534" t="s">
        <v>60</v>
      </c>
      <c r="C107" s="211" t="s">
        <v>61</v>
      </c>
      <c r="D107" s="60" t="s">
        <v>213</v>
      </c>
      <c r="E107" s="324" t="s">
        <v>535</v>
      </c>
      <c r="F107" s="244">
        <v>100</v>
      </c>
      <c r="G107" s="262">
        <v>1</v>
      </c>
      <c r="H107" s="212">
        <f aca="true" t="shared" si="31" ref="H107:H115">L107</f>
        <v>101.2</v>
      </c>
      <c r="I107" s="224">
        <v>100</v>
      </c>
      <c r="J107" s="224">
        <v>1.2</v>
      </c>
      <c r="K107" s="224">
        <v>0</v>
      </c>
      <c r="L107" s="314">
        <f>J107+I107+K107</f>
        <v>101.2</v>
      </c>
      <c r="M107" s="207">
        <f>Q107</f>
        <v>0</v>
      </c>
      <c r="N107" s="230">
        <v>0</v>
      </c>
      <c r="O107" s="207">
        <v>0</v>
      </c>
      <c r="P107" s="207">
        <v>0</v>
      </c>
      <c r="Q107" s="230">
        <f>O107+N107</f>
        <v>0</v>
      </c>
      <c r="R107" s="229">
        <v>0</v>
      </c>
      <c r="S107" s="296">
        <v>0</v>
      </c>
    </row>
    <row r="108" spans="1:19" ht="44.25" customHeight="1">
      <c r="A108" s="530"/>
      <c r="B108" s="530"/>
      <c r="C108" s="211" t="s">
        <v>62</v>
      </c>
      <c r="D108" s="60" t="s">
        <v>214</v>
      </c>
      <c r="E108" s="324" t="s">
        <v>372</v>
      </c>
      <c r="F108" s="244">
        <v>15</v>
      </c>
      <c r="G108" s="262">
        <v>12</v>
      </c>
      <c r="H108" s="212">
        <f t="shared" si="31"/>
        <v>2094.8</v>
      </c>
      <c r="I108" s="224">
        <v>2070</v>
      </c>
      <c r="J108" s="224">
        <v>24.8</v>
      </c>
      <c r="K108" s="224">
        <v>0</v>
      </c>
      <c r="L108" s="314">
        <f aca="true" t="shared" si="32" ref="L108:L115">J108+I108+K108</f>
        <v>2094.8</v>
      </c>
      <c r="M108" s="207">
        <f aca="true" t="shared" si="33" ref="M108:M115">Q108</f>
        <v>304</v>
      </c>
      <c r="N108" s="230">
        <v>300</v>
      </c>
      <c r="O108" s="207">
        <v>4</v>
      </c>
      <c r="P108" s="207">
        <v>0</v>
      </c>
      <c r="Q108" s="230">
        <f aca="true" t="shared" si="34" ref="Q108:Q115">O108+N108</f>
        <v>304</v>
      </c>
      <c r="R108" s="229">
        <v>10</v>
      </c>
      <c r="S108" s="296">
        <v>10</v>
      </c>
    </row>
    <row r="109" spans="1:19" ht="36">
      <c r="A109" s="530"/>
      <c r="B109" s="530"/>
      <c r="C109" s="211" t="s">
        <v>63</v>
      </c>
      <c r="D109" s="60" t="s">
        <v>215</v>
      </c>
      <c r="E109" s="324" t="s">
        <v>377</v>
      </c>
      <c r="F109" s="244">
        <v>10</v>
      </c>
      <c r="G109" s="262">
        <v>20</v>
      </c>
      <c r="H109" s="212">
        <f t="shared" si="31"/>
        <v>204</v>
      </c>
      <c r="I109" s="224">
        <v>200</v>
      </c>
      <c r="J109" s="224">
        <v>4</v>
      </c>
      <c r="K109" s="224">
        <v>0</v>
      </c>
      <c r="L109" s="314">
        <f t="shared" si="32"/>
        <v>204</v>
      </c>
      <c r="M109" s="207">
        <f t="shared" si="33"/>
        <v>0</v>
      </c>
      <c r="N109" s="230">
        <v>0</v>
      </c>
      <c r="O109" s="207">
        <v>0</v>
      </c>
      <c r="P109" s="207">
        <v>0</v>
      </c>
      <c r="Q109" s="230">
        <f t="shared" si="34"/>
        <v>0</v>
      </c>
      <c r="R109" s="229">
        <v>0</v>
      </c>
      <c r="S109" s="296">
        <v>0</v>
      </c>
    </row>
    <row r="110" spans="1:19" ht="36">
      <c r="A110" s="530"/>
      <c r="B110" s="530"/>
      <c r="C110" s="211" t="s">
        <v>64</v>
      </c>
      <c r="D110" s="60" t="s">
        <v>216</v>
      </c>
      <c r="E110" s="324" t="s">
        <v>374</v>
      </c>
      <c r="F110" s="244">
        <v>50</v>
      </c>
      <c r="G110" s="262">
        <v>1</v>
      </c>
      <c r="H110" s="212">
        <f t="shared" si="31"/>
        <v>50.6</v>
      </c>
      <c r="I110" s="224">
        <v>50</v>
      </c>
      <c r="J110" s="224">
        <v>0.6</v>
      </c>
      <c r="K110" s="224">
        <v>0</v>
      </c>
      <c r="L110" s="314">
        <f t="shared" si="32"/>
        <v>50.6</v>
      </c>
      <c r="M110" s="207">
        <f t="shared" si="33"/>
        <v>0</v>
      </c>
      <c r="N110" s="230">
        <v>0</v>
      </c>
      <c r="O110" s="207">
        <v>0</v>
      </c>
      <c r="P110" s="207">
        <v>0</v>
      </c>
      <c r="Q110" s="230">
        <f>O110+N110</f>
        <v>0</v>
      </c>
      <c r="R110" s="229">
        <v>0</v>
      </c>
      <c r="S110" s="296">
        <v>0</v>
      </c>
    </row>
    <row r="111" spans="1:19" ht="36">
      <c r="A111" s="530"/>
      <c r="B111" s="530"/>
      <c r="C111" s="211" t="s">
        <v>65</v>
      </c>
      <c r="D111" s="60" t="s">
        <v>217</v>
      </c>
      <c r="E111" s="324" t="s">
        <v>375</v>
      </c>
      <c r="F111" s="244">
        <v>10</v>
      </c>
      <c r="G111" s="205">
        <v>12</v>
      </c>
      <c r="H111" s="212">
        <f t="shared" si="31"/>
        <v>1342.4</v>
      </c>
      <c r="I111" s="224">
        <v>1320</v>
      </c>
      <c r="J111" s="224">
        <v>22.4</v>
      </c>
      <c r="K111" s="224">
        <v>0</v>
      </c>
      <c r="L111" s="314">
        <f t="shared" si="32"/>
        <v>1342.4</v>
      </c>
      <c r="M111" s="207">
        <f t="shared" si="33"/>
        <v>223.1</v>
      </c>
      <c r="N111" s="230">
        <v>220</v>
      </c>
      <c r="O111" s="207">
        <v>3.1</v>
      </c>
      <c r="P111" s="207">
        <v>0</v>
      </c>
      <c r="Q111" s="230">
        <f t="shared" si="34"/>
        <v>223.1</v>
      </c>
      <c r="R111" s="229">
        <v>11</v>
      </c>
      <c r="S111" s="296">
        <v>11</v>
      </c>
    </row>
    <row r="112" spans="1:19" ht="36">
      <c r="A112" s="530"/>
      <c r="B112" s="530"/>
      <c r="C112" s="211" t="s">
        <v>66</v>
      </c>
      <c r="D112" s="60" t="s">
        <v>218</v>
      </c>
      <c r="E112" s="324" t="s">
        <v>376</v>
      </c>
      <c r="F112" s="244">
        <v>5</v>
      </c>
      <c r="G112" s="262">
        <v>200</v>
      </c>
      <c r="H112" s="212">
        <f t="shared" si="31"/>
        <v>1014</v>
      </c>
      <c r="I112" s="224">
        <v>1000</v>
      </c>
      <c r="J112" s="224">
        <v>14</v>
      </c>
      <c r="K112" s="224">
        <v>0</v>
      </c>
      <c r="L112" s="314">
        <f t="shared" si="32"/>
        <v>1014</v>
      </c>
      <c r="M112" s="207">
        <f t="shared" si="33"/>
        <v>372.9</v>
      </c>
      <c r="N112" s="230">
        <v>370.7</v>
      </c>
      <c r="O112" s="207">
        <v>2.2</v>
      </c>
      <c r="P112" s="207">
        <v>0</v>
      </c>
      <c r="Q112" s="230">
        <f t="shared" si="34"/>
        <v>372.9</v>
      </c>
      <c r="R112" s="229">
        <v>75</v>
      </c>
      <c r="S112" s="296">
        <v>30</v>
      </c>
    </row>
    <row r="113" spans="1:19" ht="36">
      <c r="A113" s="530"/>
      <c r="B113" s="530"/>
      <c r="C113" s="211" t="s">
        <v>67</v>
      </c>
      <c r="D113" s="60" t="s">
        <v>219</v>
      </c>
      <c r="E113" s="324" t="s">
        <v>373</v>
      </c>
      <c r="F113" s="244" t="s">
        <v>496</v>
      </c>
      <c r="G113" s="262">
        <v>163</v>
      </c>
      <c r="H113" s="212">
        <f t="shared" si="31"/>
        <v>13498.2</v>
      </c>
      <c r="I113" s="224">
        <v>13285.6</v>
      </c>
      <c r="J113" s="224">
        <v>212.6</v>
      </c>
      <c r="K113" s="224">
        <v>0</v>
      </c>
      <c r="L113" s="314">
        <f t="shared" si="32"/>
        <v>13498.2</v>
      </c>
      <c r="M113" s="207">
        <f t="shared" si="33"/>
        <v>2221.5</v>
      </c>
      <c r="N113" s="230">
        <v>2187.5</v>
      </c>
      <c r="O113" s="207">
        <v>34</v>
      </c>
      <c r="P113" s="207">
        <v>0</v>
      </c>
      <c r="Q113" s="230">
        <f t="shared" si="34"/>
        <v>2221.5</v>
      </c>
      <c r="R113" s="229">
        <v>161</v>
      </c>
      <c r="S113" s="296">
        <v>161</v>
      </c>
    </row>
    <row r="114" spans="1:19" ht="48">
      <c r="A114" s="530"/>
      <c r="B114" s="530"/>
      <c r="C114" s="211" t="s">
        <v>68</v>
      </c>
      <c r="D114" s="60" t="s">
        <v>220</v>
      </c>
      <c r="E114" s="324" t="s">
        <v>393</v>
      </c>
      <c r="F114" s="244">
        <v>20</v>
      </c>
      <c r="G114" s="262">
        <v>12</v>
      </c>
      <c r="H114" s="212">
        <f t="shared" si="31"/>
        <v>244.3</v>
      </c>
      <c r="I114" s="224">
        <v>240</v>
      </c>
      <c r="J114" s="224">
        <v>4.3</v>
      </c>
      <c r="K114" s="224">
        <v>0</v>
      </c>
      <c r="L114" s="314">
        <f t="shared" si="32"/>
        <v>244.3</v>
      </c>
      <c r="M114" s="207">
        <f t="shared" si="33"/>
        <v>0</v>
      </c>
      <c r="N114" s="230">
        <v>0</v>
      </c>
      <c r="O114" s="207">
        <v>0</v>
      </c>
      <c r="P114" s="207">
        <v>0</v>
      </c>
      <c r="Q114" s="230">
        <f t="shared" si="34"/>
        <v>0</v>
      </c>
      <c r="R114" s="229">
        <v>0</v>
      </c>
      <c r="S114" s="296">
        <v>0</v>
      </c>
    </row>
    <row r="115" spans="1:19" ht="63" customHeight="1">
      <c r="A115" s="531"/>
      <c r="B115" s="531"/>
      <c r="C115" s="211" t="s">
        <v>575</v>
      </c>
      <c r="D115" s="60"/>
      <c r="E115" s="324" t="s">
        <v>544</v>
      </c>
      <c r="F115" s="244">
        <v>5</v>
      </c>
      <c r="G115" s="262">
        <v>120</v>
      </c>
      <c r="H115" s="212">
        <f t="shared" si="31"/>
        <v>615</v>
      </c>
      <c r="I115" s="224">
        <v>600</v>
      </c>
      <c r="J115" s="224">
        <v>15</v>
      </c>
      <c r="K115" s="224">
        <v>0</v>
      </c>
      <c r="L115" s="314">
        <f t="shared" si="32"/>
        <v>615</v>
      </c>
      <c r="M115" s="207">
        <f t="shared" si="33"/>
        <v>206.9</v>
      </c>
      <c r="N115" s="230">
        <v>205</v>
      </c>
      <c r="O115" s="207">
        <v>1.9</v>
      </c>
      <c r="P115" s="207">
        <v>0</v>
      </c>
      <c r="Q115" s="230">
        <f t="shared" si="34"/>
        <v>206.9</v>
      </c>
      <c r="R115" s="229">
        <v>41</v>
      </c>
      <c r="S115" s="296">
        <v>17</v>
      </c>
    </row>
    <row r="116" spans="1:20" s="100" customFormat="1" ht="21.75" customHeight="1">
      <c r="A116" s="218"/>
      <c r="B116" s="34" t="s">
        <v>316</v>
      </c>
      <c r="C116" s="115"/>
      <c r="D116" s="233"/>
      <c r="E116" s="233"/>
      <c r="F116" s="218"/>
      <c r="G116" s="218"/>
      <c r="H116" s="233">
        <f>SUM(H107:H115)</f>
        <v>19164.5</v>
      </c>
      <c r="I116" s="233">
        <f aca="true" t="shared" si="35" ref="I116:Q116">SUM(I107:I115)</f>
        <v>18865.6</v>
      </c>
      <c r="J116" s="233">
        <f t="shared" si="35"/>
        <v>298.90000000000003</v>
      </c>
      <c r="K116" s="233">
        <f t="shared" si="35"/>
        <v>0</v>
      </c>
      <c r="L116" s="233">
        <f t="shared" si="35"/>
        <v>19164.5</v>
      </c>
      <c r="M116" s="233">
        <f t="shared" si="35"/>
        <v>3328.4</v>
      </c>
      <c r="N116" s="233">
        <f t="shared" si="35"/>
        <v>3283.2</v>
      </c>
      <c r="O116" s="233">
        <f t="shared" si="35"/>
        <v>45.199999999999996</v>
      </c>
      <c r="P116" s="233">
        <f t="shared" si="35"/>
        <v>0</v>
      </c>
      <c r="Q116" s="233">
        <f t="shared" si="35"/>
        <v>3328.4</v>
      </c>
      <c r="R116" s="233"/>
      <c r="S116" s="279"/>
      <c r="T116" s="278"/>
    </row>
    <row r="117" spans="1:19" ht="102.75" customHeight="1">
      <c r="A117" s="262" t="s">
        <v>25</v>
      </c>
      <c r="B117" s="263" t="s">
        <v>69</v>
      </c>
      <c r="C117" s="262" t="s">
        <v>70</v>
      </c>
      <c r="D117" s="55" t="s">
        <v>202</v>
      </c>
      <c r="E117" s="320" t="s">
        <v>334</v>
      </c>
      <c r="F117" s="244">
        <v>12.5</v>
      </c>
      <c r="G117" s="262">
        <v>5</v>
      </c>
      <c r="H117" s="212">
        <f>L117</f>
        <v>761.7</v>
      </c>
      <c r="I117" s="41">
        <v>750</v>
      </c>
      <c r="J117" s="41">
        <v>11.7</v>
      </c>
      <c r="K117" s="41">
        <v>0</v>
      </c>
      <c r="L117" s="313">
        <f>J117+I117</f>
        <v>761.7</v>
      </c>
      <c r="M117" s="207">
        <f>Q117</f>
        <v>127</v>
      </c>
      <c r="N117" s="230">
        <v>125</v>
      </c>
      <c r="O117" s="207">
        <v>2</v>
      </c>
      <c r="P117" s="207">
        <v>0</v>
      </c>
      <c r="Q117" s="230">
        <f>O117+N117</f>
        <v>127</v>
      </c>
      <c r="R117" s="229">
        <v>5</v>
      </c>
      <c r="S117" s="296">
        <v>5</v>
      </c>
    </row>
    <row r="118" spans="1:20" s="100" customFormat="1" ht="18.75" customHeight="1">
      <c r="A118" s="218"/>
      <c r="B118" s="34" t="s">
        <v>316</v>
      </c>
      <c r="C118" s="218"/>
      <c r="D118" s="218"/>
      <c r="E118" s="218"/>
      <c r="F118" s="218"/>
      <c r="G118" s="218"/>
      <c r="H118" s="218">
        <f>SUM(H117)</f>
        <v>761.7</v>
      </c>
      <c r="I118" s="218">
        <f aca="true" t="shared" si="36" ref="I118:Q118">SUM(I117)</f>
        <v>750</v>
      </c>
      <c r="J118" s="218">
        <f t="shared" si="36"/>
        <v>11.7</v>
      </c>
      <c r="K118" s="218">
        <f t="shared" si="36"/>
        <v>0</v>
      </c>
      <c r="L118" s="218">
        <f t="shared" si="36"/>
        <v>761.7</v>
      </c>
      <c r="M118" s="218">
        <f t="shared" si="36"/>
        <v>127</v>
      </c>
      <c r="N118" s="218">
        <f t="shared" si="36"/>
        <v>125</v>
      </c>
      <c r="O118" s="218">
        <f t="shared" si="36"/>
        <v>2</v>
      </c>
      <c r="P118" s="218">
        <f t="shared" si="36"/>
        <v>0</v>
      </c>
      <c r="Q118" s="218">
        <f t="shared" si="36"/>
        <v>127</v>
      </c>
      <c r="R118" s="218"/>
      <c r="S118" s="309"/>
      <c r="T118" s="278"/>
    </row>
    <row r="119" spans="1:19" ht="79.5" customHeight="1">
      <c r="A119" s="262" t="s">
        <v>27</v>
      </c>
      <c r="B119" s="263" t="s">
        <v>71</v>
      </c>
      <c r="C119" s="262" t="s">
        <v>589</v>
      </c>
      <c r="D119" s="55"/>
      <c r="E119" s="320" t="s">
        <v>441</v>
      </c>
      <c r="F119" s="244">
        <v>4.5</v>
      </c>
      <c r="G119" s="205">
        <v>50</v>
      </c>
      <c r="H119" s="214">
        <f>L119</f>
        <v>230.7</v>
      </c>
      <c r="I119" s="224">
        <v>225</v>
      </c>
      <c r="J119" s="220">
        <v>5.7</v>
      </c>
      <c r="K119" s="224">
        <v>0</v>
      </c>
      <c r="L119" s="314">
        <f>I119+J119+K119</f>
        <v>230.7</v>
      </c>
      <c r="M119" s="207">
        <f>Q119</f>
        <v>0</v>
      </c>
      <c r="N119" s="207">
        <v>0</v>
      </c>
      <c r="O119" s="207">
        <v>0</v>
      </c>
      <c r="P119" s="207">
        <v>0</v>
      </c>
      <c r="Q119" s="230">
        <f>N119+O119+P119</f>
        <v>0</v>
      </c>
      <c r="R119" s="209">
        <v>0</v>
      </c>
      <c r="S119" s="296">
        <v>0</v>
      </c>
    </row>
    <row r="120" spans="1:20" s="206" customFormat="1" ht="20.25" customHeight="1">
      <c r="A120" s="25"/>
      <c r="B120" s="30" t="s">
        <v>316</v>
      </c>
      <c r="C120" s="25"/>
      <c r="D120" s="306"/>
      <c r="E120" s="306"/>
      <c r="F120" s="25"/>
      <c r="G120" s="25"/>
      <c r="H120" s="117">
        <f>SUM(H119)</f>
        <v>230.7</v>
      </c>
      <c r="I120" s="117">
        <f aca="true" t="shared" si="37" ref="I120:Q120">SUM(I119)</f>
        <v>225</v>
      </c>
      <c r="J120" s="117">
        <f t="shared" si="37"/>
        <v>5.7</v>
      </c>
      <c r="K120" s="117">
        <f t="shared" si="37"/>
        <v>0</v>
      </c>
      <c r="L120" s="117">
        <f t="shared" si="37"/>
        <v>230.7</v>
      </c>
      <c r="M120" s="117">
        <f t="shared" si="37"/>
        <v>0</v>
      </c>
      <c r="N120" s="117">
        <f t="shared" si="37"/>
        <v>0</v>
      </c>
      <c r="O120" s="117">
        <f t="shared" si="37"/>
        <v>0</v>
      </c>
      <c r="P120" s="117">
        <f t="shared" si="37"/>
        <v>0</v>
      </c>
      <c r="Q120" s="117">
        <f t="shared" si="37"/>
        <v>0</v>
      </c>
      <c r="R120" s="217"/>
      <c r="S120" s="308"/>
      <c r="T120" s="292"/>
    </row>
    <row r="121" spans="1:19" ht="49.5" customHeight="1">
      <c r="A121" s="542" t="s">
        <v>29</v>
      </c>
      <c r="B121" s="557" t="s">
        <v>73</v>
      </c>
      <c r="C121" s="262" t="s">
        <v>74</v>
      </c>
      <c r="D121" s="55" t="s">
        <v>212</v>
      </c>
      <c r="E121" s="55" t="s">
        <v>394</v>
      </c>
      <c r="F121" s="244">
        <v>5</v>
      </c>
      <c r="G121" s="262">
        <v>0</v>
      </c>
      <c r="H121" s="212">
        <f>L121</f>
        <v>0</v>
      </c>
      <c r="I121" s="224">
        <v>0</v>
      </c>
      <c r="J121" s="224">
        <v>0</v>
      </c>
      <c r="K121" s="224">
        <v>0</v>
      </c>
      <c r="L121" s="314">
        <f>I121+J121+K121</f>
        <v>0</v>
      </c>
      <c r="M121" s="207">
        <f>Q121</f>
        <v>0</v>
      </c>
      <c r="N121" s="207">
        <v>0</v>
      </c>
      <c r="O121" s="207">
        <v>0</v>
      </c>
      <c r="P121" s="207">
        <v>0</v>
      </c>
      <c r="Q121" s="230">
        <f>N121+O121+P121</f>
        <v>0</v>
      </c>
      <c r="R121" s="209">
        <v>0</v>
      </c>
      <c r="S121" s="296">
        <v>0</v>
      </c>
    </row>
    <row r="122" spans="1:19" ht="84">
      <c r="A122" s="542"/>
      <c r="B122" s="557"/>
      <c r="C122" s="262" t="s">
        <v>75</v>
      </c>
      <c r="D122" s="55" t="s">
        <v>297</v>
      </c>
      <c r="E122" s="320" t="s">
        <v>391</v>
      </c>
      <c r="F122" s="244" t="s">
        <v>717</v>
      </c>
      <c r="G122" s="205">
        <v>3750</v>
      </c>
      <c r="H122" s="212">
        <f>L122</f>
        <v>6319.1</v>
      </c>
      <c r="I122" s="224">
        <v>6319.1</v>
      </c>
      <c r="J122" s="224">
        <v>0</v>
      </c>
      <c r="K122" s="224">
        <v>0</v>
      </c>
      <c r="L122" s="314">
        <f>I122+J122+K122</f>
        <v>6319.1</v>
      </c>
      <c r="M122" s="207">
        <f>Q122</f>
        <v>28.5</v>
      </c>
      <c r="N122" s="230">
        <v>28.5</v>
      </c>
      <c r="O122" s="207">
        <v>0</v>
      </c>
      <c r="P122" s="207">
        <v>0</v>
      </c>
      <c r="Q122" s="230">
        <f>O122+N122</f>
        <v>28.5</v>
      </c>
      <c r="R122" s="209">
        <v>0</v>
      </c>
      <c r="S122" s="296">
        <v>0</v>
      </c>
    </row>
    <row r="123" spans="1:20" s="129" customFormat="1" ht="17.25" customHeight="1">
      <c r="A123" s="97"/>
      <c r="B123" s="116" t="s">
        <v>316</v>
      </c>
      <c r="C123" s="97"/>
      <c r="D123" s="117"/>
      <c r="E123" s="117"/>
      <c r="F123" s="97"/>
      <c r="G123" s="97"/>
      <c r="H123" s="117">
        <f>SUM(H121:H122)</f>
        <v>6319.1</v>
      </c>
      <c r="I123" s="117">
        <f aca="true" t="shared" si="38" ref="I123:Q123">SUM(I121:I122)</f>
        <v>6319.1</v>
      </c>
      <c r="J123" s="117">
        <f t="shared" si="38"/>
        <v>0</v>
      </c>
      <c r="K123" s="117">
        <f t="shared" si="38"/>
        <v>0</v>
      </c>
      <c r="L123" s="117">
        <f t="shared" si="38"/>
        <v>6319.1</v>
      </c>
      <c r="M123" s="117">
        <f t="shared" si="38"/>
        <v>28.5</v>
      </c>
      <c r="N123" s="117">
        <f t="shared" si="38"/>
        <v>28.5</v>
      </c>
      <c r="O123" s="117">
        <f t="shared" si="38"/>
        <v>0</v>
      </c>
      <c r="P123" s="117">
        <f t="shared" si="38"/>
        <v>0</v>
      </c>
      <c r="Q123" s="117">
        <f t="shared" si="38"/>
        <v>28.5</v>
      </c>
      <c r="R123" s="117"/>
      <c r="S123" s="281"/>
      <c r="T123" s="284"/>
    </row>
    <row r="124" spans="1:19" ht="30.75" customHeight="1">
      <c r="A124" s="542" t="s">
        <v>72</v>
      </c>
      <c r="B124" s="557" t="s">
        <v>319</v>
      </c>
      <c r="C124" s="262" t="s">
        <v>77</v>
      </c>
      <c r="D124" s="55" t="s">
        <v>247</v>
      </c>
      <c r="E124" s="320" t="s">
        <v>620</v>
      </c>
      <c r="F124" s="244" t="s">
        <v>730</v>
      </c>
      <c r="G124" s="80" t="s">
        <v>731</v>
      </c>
      <c r="H124" s="212">
        <f>L124</f>
        <v>5363.8</v>
      </c>
      <c r="I124" s="224">
        <v>5284.6</v>
      </c>
      <c r="J124" s="224">
        <v>79.2</v>
      </c>
      <c r="K124" s="224">
        <v>0</v>
      </c>
      <c r="L124" s="314">
        <f>J124+I124+K124</f>
        <v>5363.8</v>
      </c>
      <c r="M124" s="207">
        <f>Q124</f>
        <v>0</v>
      </c>
      <c r="N124" s="230">
        <v>0</v>
      </c>
      <c r="O124" s="207">
        <v>0</v>
      </c>
      <c r="P124" s="207">
        <v>0</v>
      </c>
      <c r="Q124" s="230">
        <f>O124+N124</f>
        <v>0</v>
      </c>
      <c r="R124" s="140" t="s">
        <v>628</v>
      </c>
      <c r="S124" s="296">
        <v>0</v>
      </c>
    </row>
    <row r="125" spans="1:19" ht="24">
      <c r="A125" s="542"/>
      <c r="B125" s="557"/>
      <c r="C125" s="262" t="s">
        <v>78</v>
      </c>
      <c r="D125" s="55" t="s">
        <v>248</v>
      </c>
      <c r="E125" s="320" t="s">
        <v>621</v>
      </c>
      <c r="F125" s="244">
        <v>20.8</v>
      </c>
      <c r="G125" s="205">
        <v>58</v>
      </c>
      <c r="H125" s="212">
        <f>L125</f>
        <v>14650.5</v>
      </c>
      <c r="I125" s="224">
        <v>14476.8</v>
      </c>
      <c r="J125" s="224">
        <v>173.7</v>
      </c>
      <c r="K125" s="224">
        <v>0</v>
      </c>
      <c r="L125" s="314">
        <f>J125+I125+K125</f>
        <v>14650.5</v>
      </c>
      <c r="M125" s="207">
        <f>Q125</f>
        <v>2231.3</v>
      </c>
      <c r="N125" s="230">
        <v>2204.8</v>
      </c>
      <c r="O125" s="207">
        <v>26.5</v>
      </c>
      <c r="P125" s="207">
        <v>0</v>
      </c>
      <c r="Q125" s="230">
        <f>O125+N125</f>
        <v>2231.3</v>
      </c>
      <c r="R125" s="229" t="s">
        <v>777</v>
      </c>
      <c r="S125" s="296" t="s">
        <v>777</v>
      </c>
    </row>
    <row r="126" spans="1:19" ht="69" customHeight="1">
      <c r="A126" s="542"/>
      <c r="B126" s="557"/>
      <c r="C126" s="262" t="s">
        <v>79</v>
      </c>
      <c r="D126" s="55" t="s">
        <v>249</v>
      </c>
      <c r="E126" s="320" t="s">
        <v>622</v>
      </c>
      <c r="F126" s="244">
        <v>26</v>
      </c>
      <c r="G126" s="205">
        <v>18</v>
      </c>
      <c r="H126" s="212">
        <f>L126</f>
        <v>5683.4</v>
      </c>
      <c r="I126" s="224">
        <v>5616</v>
      </c>
      <c r="J126" s="224">
        <v>67.4</v>
      </c>
      <c r="K126" s="224">
        <v>0</v>
      </c>
      <c r="L126" s="314">
        <f>J126+I126+K126</f>
        <v>5683.4</v>
      </c>
      <c r="M126" s="207">
        <f>Q126</f>
        <v>789.4</v>
      </c>
      <c r="N126" s="230">
        <v>780</v>
      </c>
      <c r="O126" s="207">
        <v>9.4</v>
      </c>
      <c r="P126" s="207">
        <v>0</v>
      </c>
      <c r="Q126" s="230">
        <f>O126+N126</f>
        <v>789.4</v>
      </c>
      <c r="R126" s="140" t="s">
        <v>639</v>
      </c>
      <c r="S126" s="296" t="s">
        <v>639</v>
      </c>
    </row>
    <row r="127" spans="1:19" ht="42.75" customHeight="1">
      <c r="A127" s="542"/>
      <c r="B127" s="557"/>
      <c r="C127" s="262" t="s">
        <v>533</v>
      </c>
      <c r="D127" s="55" t="s">
        <v>250</v>
      </c>
      <c r="E127" s="320" t="s">
        <v>623</v>
      </c>
      <c r="F127" s="247" t="s">
        <v>732</v>
      </c>
      <c r="G127" s="205">
        <v>220</v>
      </c>
      <c r="H127" s="212">
        <f>L127</f>
        <v>26961.4</v>
      </c>
      <c r="I127" s="224">
        <v>26589.2</v>
      </c>
      <c r="J127" s="224">
        <v>372.2</v>
      </c>
      <c r="K127" s="224">
        <v>0</v>
      </c>
      <c r="L127" s="314">
        <f>J127+I127+K127</f>
        <v>26961.4</v>
      </c>
      <c r="M127" s="207">
        <f>Q127</f>
        <v>4346.3</v>
      </c>
      <c r="N127" s="230">
        <v>4287.5</v>
      </c>
      <c r="O127" s="207">
        <v>58.8</v>
      </c>
      <c r="P127" s="207">
        <v>0</v>
      </c>
      <c r="Q127" s="230">
        <f>O127+N127</f>
        <v>4346.3</v>
      </c>
      <c r="R127" s="229" t="s">
        <v>778</v>
      </c>
      <c r="S127" s="296" t="s">
        <v>778</v>
      </c>
    </row>
    <row r="128" spans="1:20" s="100" customFormat="1" ht="20.25" customHeight="1">
      <c r="A128" s="218"/>
      <c r="B128" s="34" t="s">
        <v>316</v>
      </c>
      <c r="C128" s="218"/>
      <c r="D128" s="233"/>
      <c r="E128" s="233"/>
      <c r="F128" s="218"/>
      <c r="G128" s="218"/>
      <c r="H128" s="233">
        <f>SUM(H124:H127)</f>
        <v>52659.1</v>
      </c>
      <c r="I128" s="233">
        <f aca="true" t="shared" si="39" ref="I128:Q128">SUM(I124:I127)</f>
        <v>51966.600000000006</v>
      </c>
      <c r="J128" s="233">
        <f t="shared" si="39"/>
        <v>692.5</v>
      </c>
      <c r="K128" s="233">
        <f t="shared" si="39"/>
        <v>0</v>
      </c>
      <c r="L128" s="233">
        <f t="shared" si="39"/>
        <v>52659.1</v>
      </c>
      <c r="M128" s="233">
        <f t="shared" si="39"/>
        <v>7367</v>
      </c>
      <c r="N128" s="233">
        <f t="shared" si="39"/>
        <v>7272.3</v>
      </c>
      <c r="O128" s="233">
        <f t="shared" si="39"/>
        <v>94.69999999999999</v>
      </c>
      <c r="P128" s="233">
        <f t="shared" si="39"/>
        <v>0</v>
      </c>
      <c r="Q128" s="233">
        <f t="shared" si="39"/>
        <v>7367</v>
      </c>
      <c r="R128" s="233"/>
      <c r="S128" s="279"/>
      <c r="T128" s="278"/>
    </row>
    <row r="129" spans="1:19" ht="91.5" customHeight="1">
      <c r="A129" s="542" t="s">
        <v>76</v>
      </c>
      <c r="B129" s="557" t="s">
        <v>81</v>
      </c>
      <c r="C129" s="211" t="s">
        <v>82</v>
      </c>
      <c r="D129" s="60" t="s">
        <v>255</v>
      </c>
      <c r="E129" s="324" t="s">
        <v>438</v>
      </c>
      <c r="F129" s="244">
        <v>2328.1</v>
      </c>
      <c r="G129" s="205">
        <v>1</v>
      </c>
      <c r="H129" s="212">
        <f>L129</f>
        <v>2356</v>
      </c>
      <c r="I129" s="224">
        <v>2328.1</v>
      </c>
      <c r="J129" s="224">
        <v>27.9</v>
      </c>
      <c r="K129" s="224">
        <v>0</v>
      </c>
      <c r="L129" s="314">
        <f>J129+I129+K129</f>
        <v>2356</v>
      </c>
      <c r="M129" s="207">
        <f>Q129</f>
        <v>0</v>
      </c>
      <c r="N129" s="230">
        <v>0</v>
      </c>
      <c r="O129" s="207">
        <v>0</v>
      </c>
      <c r="P129" s="207">
        <v>0</v>
      </c>
      <c r="Q129" s="230">
        <f>O129+N129</f>
        <v>0</v>
      </c>
      <c r="R129" s="209">
        <v>0</v>
      </c>
      <c r="S129" s="296">
        <v>0</v>
      </c>
    </row>
    <row r="130" spans="1:19" ht="24">
      <c r="A130" s="542"/>
      <c r="B130" s="557"/>
      <c r="C130" s="211" t="s">
        <v>83</v>
      </c>
      <c r="D130" s="60" t="s">
        <v>203</v>
      </c>
      <c r="E130" s="324" t="s">
        <v>340</v>
      </c>
      <c r="F130" s="244" t="s">
        <v>497</v>
      </c>
      <c r="G130" s="81">
        <v>3200</v>
      </c>
      <c r="H130" s="212">
        <f>L130</f>
        <v>17374.8</v>
      </c>
      <c r="I130" s="41">
        <v>17000</v>
      </c>
      <c r="J130" s="41">
        <v>374.8</v>
      </c>
      <c r="K130" s="41">
        <v>0</v>
      </c>
      <c r="L130" s="314">
        <f>J130+I130+K130</f>
        <v>17374.8</v>
      </c>
      <c r="M130" s="207">
        <f>Q130</f>
        <v>181.8</v>
      </c>
      <c r="N130" s="230">
        <v>20</v>
      </c>
      <c r="O130" s="207">
        <v>161.8</v>
      </c>
      <c r="P130" s="207">
        <v>0</v>
      </c>
      <c r="Q130" s="230">
        <f>O130+N130</f>
        <v>181.8</v>
      </c>
      <c r="R130" s="209">
        <v>4</v>
      </c>
      <c r="S130" s="296">
        <v>1</v>
      </c>
    </row>
    <row r="131" spans="1:19" ht="84">
      <c r="A131" s="542"/>
      <c r="B131" s="557"/>
      <c r="C131" s="211" t="s">
        <v>84</v>
      </c>
      <c r="D131" s="60" t="s">
        <v>204</v>
      </c>
      <c r="E131" s="324" t="s">
        <v>341</v>
      </c>
      <c r="F131" s="244">
        <v>10</v>
      </c>
      <c r="G131" s="262">
        <v>165</v>
      </c>
      <c r="H131" s="212">
        <f>L131</f>
        <v>20077.2</v>
      </c>
      <c r="I131" s="41">
        <v>19800</v>
      </c>
      <c r="J131" s="41">
        <v>277.2</v>
      </c>
      <c r="K131" s="41">
        <v>0</v>
      </c>
      <c r="L131" s="314">
        <f>J131+I131+K131</f>
        <v>20077.2</v>
      </c>
      <c r="M131" s="207">
        <f>Q131</f>
        <v>3777.8</v>
      </c>
      <c r="N131" s="231">
        <v>3730</v>
      </c>
      <c r="O131" s="207">
        <v>47.8</v>
      </c>
      <c r="P131" s="207">
        <v>0</v>
      </c>
      <c r="Q131" s="230">
        <f>O131+N131</f>
        <v>3777.8</v>
      </c>
      <c r="R131" s="229">
        <v>181</v>
      </c>
      <c r="S131" s="296">
        <v>178</v>
      </c>
    </row>
    <row r="132" spans="1:19" ht="108">
      <c r="A132" s="542"/>
      <c r="B132" s="557"/>
      <c r="C132" s="211" t="s">
        <v>85</v>
      </c>
      <c r="D132" s="60" t="s">
        <v>257</v>
      </c>
      <c r="E132" s="324" t="s">
        <v>342</v>
      </c>
      <c r="F132" s="244" t="s">
        <v>707</v>
      </c>
      <c r="G132" s="71">
        <v>109</v>
      </c>
      <c r="H132" s="212">
        <f>L132</f>
        <v>1012.1</v>
      </c>
      <c r="I132" s="224">
        <v>987.4</v>
      </c>
      <c r="J132" s="224">
        <v>24.7</v>
      </c>
      <c r="K132" s="224">
        <v>0</v>
      </c>
      <c r="L132" s="314">
        <f>J132+I132+K132</f>
        <v>1012.1</v>
      </c>
      <c r="M132" s="207">
        <f>Q132</f>
        <v>963.6999999999999</v>
      </c>
      <c r="N132" s="230">
        <v>951.9</v>
      </c>
      <c r="O132" s="207">
        <v>11.8</v>
      </c>
      <c r="P132" s="207">
        <v>0</v>
      </c>
      <c r="Q132" s="230">
        <f>O132+N132</f>
        <v>963.6999999999999</v>
      </c>
      <c r="R132" s="209">
        <v>9</v>
      </c>
      <c r="S132" s="296">
        <v>1</v>
      </c>
    </row>
    <row r="133" spans="1:19" ht="84">
      <c r="A133" s="542"/>
      <c r="B133" s="557"/>
      <c r="C133" s="211" t="s">
        <v>86</v>
      </c>
      <c r="D133" s="60" t="s">
        <v>256</v>
      </c>
      <c r="E133" s="324" t="s">
        <v>343</v>
      </c>
      <c r="F133" s="244" t="s">
        <v>706</v>
      </c>
      <c r="G133" s="205">
        <v>79</v>
      </c>
      <c r="H133" s="212">
        <f>L133</f>
        <v>698.1</v>
      </c>
      <c r="I133" s="224">
        <v>681.1</v>
      </c>
      <c r="J133" s="224">
        <v>17</v>
      </c>
      <c r="K133" s="224">
        <v>0</v>
      </c>
      <c r="L133" s="314">
        <f>J133+I133+K133</f>
        <v>698.1</v>
      </c>
      <c r="M133" s="207">
        <f>Q133</f>
        <v>28.3</v>
      </c>
      <c r="N133" s="230">
        <v>27.3</v>
      </c>
      <c r="O133" s="207">
        <v>1</v>
      </c>
      <c r="P133" s="207">
        <v>0</v>
      </c>
      <c r="Q133" s="230">
        <f>O133+N133</f>
        <v>28.3</v>
      </c>
      <c r="R133" s="209">
        <v>2</v>
      </c>
      <c r="S133" s="296">
        <v>0</v>
      </c>
    </row>
    <row r="134" spans="1:20" s="100" customFormat="1" ht="25.5" customHeight="1">
      <c r="A134" s="218"/>
      <c r="B134" s="34" t="s">
        <v>316</v>
      </c>
      <c r="C134" s="115"/>
      <c r="D134" s="218"/>
      <c r="E134" s="218"/>
      <c r="F134" s="218"/>
      <c r="G134" s="218"/>
      <c r="H134" s="218">
        <f>SUM(H129:H133)</f>
        <v>41518.2</v>
      </c>
      <c r="I134" s="218">
        <f aca="true" t="shared" si="40" ref="I134:Q134">SUM(I129:I133)</f>
        <v>40796.6</v>
      </c>
      <c r="J134" s="218">
        <f t="shared" si="40"/>
        <v>721.6</v>
      </c>
      <c r="K134" s="218">
        <f t="shared" si="40"/>
        <v>0</v>
      </c>
      <c r="L134" s="218">
        <f t="shared" si="40"/>
        <v>41518.2</v>
      </c>
      <c r="M134" s="218">
        <f t="shared" si="40"/>
        <v>4951.6</v>
      </c>
      <c r="N134" s="218">
        <f t="shared" si="40"/>
        <v>4729.2</v>
      </c>
      <c r="O134" s="218">
        <f t="shared" si="40"/>
        <v>222.40000000000003</v>
      </c>
      <c r="P134" s="218">
        <f t="shared" si="40"/>
        <v>0</v>
      </c>
      <c r="Q134" s="218">
        <f t="shared" si="40"/>
        <v>4951.6</v>
      </c>
      <c r="R134" s="218"/>
      <c r="S134" s="309"/>
      <c r="T134" s="278"/>
    </row>
    <row r="135" spans="1:19" ht="99" customHeight="1">
      <c r="A135" s="262" t="s">
        <v>80</v>
      </c>
      <c r="B135" s="263" t="s">
        <v>89</v>
      </c>
      <c r="C135" s="262" t="s">
        <v>90</v>
      </c>
      <c r="D135" s="60" t="s">
        <v>265</v>
      </c>
      <c r="E135" s="320" t="s">
        <v>344</v>
      </c>
      <c r="F135" s="244" t="s">
        <v>708</v>
      </c>
      <c r="G135" s="205">
        <v>50</v>
      </c>
      <c r="H135" s="212">
        <f>L135</f>
        <v>1315.7</v>
      </c>
      <c r="I135" s="224">
        <v>1295</v>
      </c>
      <c r="J135" s="224">
        <v>20.7</v>
      </c>
      <c r="K135" s="224">
        <v>0</v>
      </c>
      <c r="L135" s="314">
        <f>J135+I135+K135</f>
        <v>1315.7</v>
      </c>
      <c r="M135" s="207">
        <f>Q135</f>
        <v>118.89999999999999</v>
      </c>
      <c r="N135" s="230">
        <v>113.1</v>
      </c>
      <c r="O135" s="207">
        <v>5.8</v>
      </c>
      <c r="P135" s="207">
        <v>0</v>
      </c>
      <c r="Q135" s="230">
        <f>O135+N135</f>
        <v>118.89999999999999</v>
      </c>
      <c r="R135" s="209">
        <v>3</v>
      </c>
      <c r="S135" s="296">
        <v>0</v>
      </c>
    </row>
    <row r="136" spans="1:20" s="100" customFormat="1" ht="25.5" customHeight="1">
      <c r="A136" s="111"/>
      <c r="B136" s="108" t="s">
        <v>316</v>
      </c>
      <c r="C136" s="218"/>
      <c r="D136" s="233"/>
      <c r="E136" s="233"/>
      <c r="F136" s="218"/>
      <c r="G136" s="218"/>
      <c r="H136" s="233">
        <f>SUM(H135)</f>
        <v>1315.7</v>
      </c>
      <c r="I136" s="233">
        <f aca="true" t="shared" si="41" ref="I136:Q136">SUM(I135)</f>
        <v>1295</v>
      </c>
      <c r="J136" s="233">
        <f t="shared" si="41"/>
        <v>20.7</v>
      </c>
      <c r="K136" s="233">
        <f t="shared" si="41"/>
        <v>0</v>
      </c>
      <c r="L136" s="233">
        <f t="shared" si="41"/>
        <v>1315.7</v>
      </c>
      <c r="M136" s="233">
        <f t="shared" si="41"/>
        <v>118.89999999999999</v>
      </c>
      <c r="N136" s="233">
        <f t="shared" si="41"/>
        <v>113.1</v>
      </c>
      <c r="O136" s="233">
        <f t="shared" si="41"/>
        <v>5.8</v>
      </c>
      <c r="P136" s="233">
        <f t="shared" si="41"/>
        <v>0</v>
      </c>
      <c r="Q136" s="233">
        <f t="shared" si="41"/>
        <v>118.89999999999999</v>
      </c>
      <c r="R136" s="233"/>
      <c r="S136" s="279"/>
      <c r="T136" s="278"/>
    </row>
    <row r="137" spans="1:20" s="28" customFormat="1" ht="63.75" customHeight="1">
      <c r="A137" s="264" t="s">
        <v>87</v>
      </c>
      <c r="B137" s="37" t="s">
        <v>328</v>
      </c>
      <c r="C137" s="220" t="s">
        <v>329</v>
      </c>
      <c r="D137" s="70" t="s">
        <v>330</v>
      </c>
      <c r="E137" s="314" t="s">
        <v>415</v>
      </c>
      <c r="F137" s="252" t="s">
        <v>726</v>
      </c>
      <c r="G137" s="80" t="s">
        <v>727</v>
      </c>
      <c r="H137" s="212">
        <f>L137</f>
        <v>5110.6</v>
      </c>
      <c r="I137" s="224">
        <v>5050</v>
      </c>
      <c r="J137" s="224">
        <v>60.6</v>
      </c>
      <c r="K137" s="224">
        <v>0</v>
      </c>
      <c r="L137" s="314">
        <f>J137+I137+K137</f>
        <v>5110.6</v>
      </c>
      <c r="M137" s="207">
        <f>Q137</f>
        <v>5098.6</v>
      </c>
      <c r="N137" s="230">
        <v>5050</v>
      </c>
      <c r="O137" s="207">
        <v>48.6</v>
      </c>
      <c r="P137" s="207">
        <v>0</v>
      </c>
      <c r="Q137" s="230">
        <f>O137+N137</f>
        <v>5098.6</v>
      </c>
      <c r="R137" s="209">
        <v>6</v>
      </c>
      <c r="S137" s="296">
        <v>0</v>
      </c>
      <c r="T137" s="307"/>
    </row>
    <row r="138" spans="1:20" s="100" customFormat="1" ht="30" customHeight="1">
      <c r="A138" s="111"/>
      <c r="B138" s="108"/>
      <c r="C138" s="218"/>
      <c r="D138" s="114"/>
      <c r="E138" s="114"/>
      <c r="F138" s="218"/>
      <c r="G138" s="113"/>
      <c r="H138" s="233">
        <f>H137</f>
        <v>5110.6</v>
      </c>
      <c r="I138" s="233">
        <f aca="true" t="shared" si="42" ref="I138:Q138">I137</f>
        <v>5050</v>
      </c>
      <c r="J138" s="233">
        <f t="shared" si="42"/>
        <v>60.6</v>
      </c>
      <c r="K138" s="233">
        <f t="shared" si="42"/>
        <v>0</v>
      </c>
      <c r="L138" s="233">
        <f t="shared" si="42"/>
        <v>5110.6</v>
      </c>
      <c r="M138" s="233">
        <f t="shared" si="42"/>
        <v>5098.6</v>
      </c>
      <c r="N138" s="233">
        <f t="shared" si="42"/>
        <v>5050</v>
      </c>
      <c r="O138" s="233">
        <f t="shared" si="42"/>
        <v>48.6</v>
      </c>
      <c r="P138" s="233">
        <f t="shared" si="42"/>
        <v>0</v>
      </c>
      <c r="Q138" s="233">
        <f t="shared" si="42"/>
        <v>5098.6</v>
      </c>
      <c r="R138" s="233"/>
      <c r="S138" s="279"/>
      <c r="T138" s="278"/>
    </row>
    <row r="139" spans="1:19" ht="80.25" customHeight="1">
      <c r="A139" s="262" t="s">
        <v>88</v>
      </c>
      <c r="B139" s="264" t="s">
        <v>320</v>
      </c>
      <c r="C139" s="262" t="s">
        <v>310</v>
      </c>
      <c r="D139" s="55" t="s">
        <v>266</v>
      </c>
      <c r="E139" s="320" t="s">
        <v>613</v>
      </c>
      <c r="F139" s="244" t="s">
        <v>498</v>
      </c>
      <c r="G139" s="80" t="s">
        <v>718</v>
      </c>
      <c r="H139" s="212">
        <f>L139</f>
        <v>3700.3</v>
      </c>
      <c r="I139" s="224">
        <v>3660</v>
      </c>
      <c r="J139" s="224">
        <v>40.3</v>
      </c>
      <c r="K139" s="224">
        <v>0</v>
      </c>
      <c r="L139" s="314">
        <f>J139+I139+K139</f>
        <v>3700.3</v>
      </c>
      <c r="M139" s="207">
        <f>Q139</f>
        <v>532.4</v>
      </c>
      <c r="N139" s="230">
        <v>526.4</v>
      </c>
      <c r="O139" s="207">
        <v>6</v>
      </c>
      <c r="P139" s="207">
        <v>0</v>
      </c>
      <c r="Q139" s="230">
        <f>O139+N139</f>
        <v>532.4</v>
      </c>
      <c r="R139" s="140" t="s">
        <v>601</v>
      </c>
      <c r="S139" s="296">
        <v>0</v>
      </c>
    </row>
    <row r="140" spans="1:20" s="100" customFormat="1" ht="24.75" customHeight="1">
      <c r="A140" s="96"/>
      <c r="B140" s="108" t="s">
        <v>316</v>
      </c>
      <c r="C140" s="218"/>
      <c r="D140" s="233"/>
      <c r="E140" s="233"/>
      <c r="F140" s="218"/>
      <c r="G140" s="218"/>
      <c r="H140" s="233">
        <f>SUM(H139)</f>
        <v>3700.3</v>
      </c>
      <c r="I140" s="233">
        <f aca="true" t="shared" si="43" ref="I140:Q140">SUM(I139)</f>
        <v>3660</v>
      </c>
      <c r="J140" s="233">
        <f t="shared" si="43"/>
        <v>40.3</v>
      </c>
      <c r="K140" s="233">
        <f t="shared" si="43"/>
        <v>0</v>
      </c>
      <c r="L140" s="233">
        <f t="shared" si="43"/>
        <v>3700.3</v>
      </c>
      <c r="M140" s="233">
        <f t="shared" si="43"/>
        <v>532.4</v>
      </c>
      <c r="N140" s="233">
        <f t="shared" si="43"/>
        <v>526.4</v>
      </c>
      <c r="O140" s="233">
        <f t="shared" si="43"/>
        <v>6</v>
      </c>
      <c r="P140" s="233">
        <f t="shared" si="43"/>
        <v>0</v>
      </c>
      <c r="Q140" s="233">
        <f t="shared" si="43"/>
        <v>532.4</v>
      </c>
      <c r="R140" s="233"/>
      <c r="S140" s="279"/>
      <c r="T140" s="278"/>
    </row>
    <row r="141" spans="1:19" ht="98.25" customHeight="1">
      <c r="A141" s="534" t="s">
        <v>91</v>
      </c>
      <c r="B141" s="534" t="s">
        <v>300</v>
      </c>
      <c r="C141" s="262" t="s">
        <v>298</v>
      </c>
      <c r="D141" s="62" t="s">
        <v>299</v>
      </c>
      <c r="E141" s="301" t="s">
        <v>437</v>
      </c>
      <c r="F141" s="244" t="s">
        <v>490</v>
      </c>
      <c r="G141" s="57">
        <v>3700</v>
      </c>
      <c r="H141" s="212">
        <f>L141</f>
        <v>34900</v>
      </c>
      <c r="I141" s="220">
        <v>34900</v>
      </c>
      <c r="J141" s="220">
        <v>0</v>
      </c>
      <c r="K141" s="220">
        <v>0</v>
      </c>
      <c r="L141" s="300">
        <f>I141+J141+K141</f>
        <v>34900</v>
      </c>
      <c r="M141" s="207">
        <f>Q141</f>
        <v>3242.8</v>
      </c>
      <c r="N141" s="230">
        <v>3242.8</v>
      </c>
      <c r="O141" s="207">
        <v>0</v>
      </c>
      <c r="P141" s="207">
        <v>0</v>
      </c>
      <c r="Q141" s="230">
        <f>O141+N141</f>
        <v>3242.8</v>
      </c>
      <c r="R141" s="209">
        <v>1031</v>
      </c>
      <c r="S141" s="296">
        <v>1031</v>
      </c>
    </row>
    <row r="142" spans="1:19" ht="48.75" customHeight="1">
      <c r="A142" s="531"/>
      <c r="B142" s="531"/>
      <c r="C142" s="262" t="s">
        <v>478</v>
      </c>
      <c r="D142" s="62"/>
      <c r="E142" s="301" t="s">
        <v>479</v>
      </c>
      <c r="F142" s="244" t="s">
        <v>758</v>
      </c>
      <c r="G142" s="81">
        <v>14908</v>
      </c>
      <c r="H142" s="212">
        <f>L142</f>
        <v>100794.8</v>
      </c>
      <c r="I142" s="220">
        <v>100794.8</v>
      </c>
      <c r="J142" s="220">
        <v>0</v>
      </c>
      <c r="K142" s="220">
        <v>0</v>
      </c>
      <c r="L142" s="300">
        <f>I142+J142+K142</f>
        <v>100794.8</v>
      </c>
      <c r="M142" s="207">
        <f>Q142</f>
        <v>44998.5</v>
      </c>
      <c r="N142" s="207">
        <v>44998.5</v>
      </c>
      <c r="O142" s="207">
        <v>0</v>
      </c>
      <c r="P142" s="207">
        <v>0</v>
      </c>
      <c r="Q142" s="230">
        <f>O142+N142</f>
        <v>44998.5</v>
      </c>
      <c r="R142" s="209">
        <v>18179</v>
      </c>
      <c r="S142" s="296">
        <v>14129</v>
      </c>
    </row>
    <row r="143" spans="1:20" s="122" customFormat="1" ht="27.75" customHeight="1">
      <c r="A143" s="218"/>
      <c r="B143" s="95" t="s">
        <v>316</v>
      </c>
      <c r="C143" s="96"/>
      <c r="D143" s="98"/>
      <c r="E143" s="98"/>
      <c r="F143" s="97"/>
      <c r="G143" s="102"/>
      <c r="H143" s="218">
        <f>SUM(H141:H142)</f>
        <v>135694.8</v>
      </c>
      <c r="I143" s="218">
        <f aca="true" t="shared" si="44" ref="I143:Q143">SUM(I141:I142)</f>
        <v>135694.8</v>
      </c>
      <c r="J143" s="218">
        <f t="shared" si="44"/>
        <v>0</v>
      </c>
      <c r="K143" s="218">
        <f t="shared" si="44"/>
        <v>0</v>
      </c>
      <c r="L143" s="218">
        <f t="shared" si="44"/>
        <v>135694.8</v>
      </c>
      <c r="M143" s="218">
        <f t="shared" si="44"/>
        <v>48241.3</v>
      </c>
      <c r="N143" s="218">
        <f t="shared" si="44"/>
        <v>48241.3</v>
      </c>
      <c r="O143" s="218">
        <f t="shared" si="44"/>
        <v>0</v>
      </c>
      <c r="P143" s="218">
        <f t="shared" si="44"/>
        <v>0</v>
      </c>
      <c r="Q143" s="218">
        <f t="shared" si="44"/>
        <v>48241.3</v>
      </c>
      <c r="R143" s="218"/>
      <c r="S143" s="309"/>
      <c r="T143" s="282"/>
    </row>
    <row r="144" spans="1:19" ht="44.25" customHeight="1">
      <c r="A144" s="262" t="s">
        <v>92</v>
      </c>
      <c r="B144" s="263" t="s">
        <v>93</v>
      </c>
      <c r="C144" s="262" t="s">
        <v>94</v>
      </c>
      <c r="D144" s="55" t="s">
        <v>200</v>
      </c>
      <c r="E144" s="320" t="s">
        <v>338</v>
      </c>
      <c r="F144" s="244">
        <v>8</v>
      </c>
      <c r="G144" s="205">
        <v>1</v>
      </c>
      <c r="H144" s="215">
        <f>I144+J144</f>
        <v>97.2</v>
      </c>
      <c r="I144" s="224">
        <v>96</v>
      </c>
      <c r="J144" s="224">
        <v>1.2</v>
      </c>
      <c r="K144" s="224">
        <v>0</v>
      </c>
      <c r="L144" s="314">
        <f>H144</f>
        <v>97.2</v>
      </c>
      <c r="M144" s="207">
        <v>0</v>
      </c>
      <c r="N144" s="207">
        <v>0</v>
      </c>
      <c r="O144" s="207">
        <v>0</v>
      </c>
      <c r="P144" s="207">
        <v>0</v>
      </c>
      <c r="Q144" s="230">
        <f>O144</f>
        <v>0</v>
      </c>
      <c r="R144" s="209">
        <v>0</v>
      </c>
      <c r="S144" s="296">
        <v>0</v>
      </c>
    </row>
    <row r="145" spans="1:20" s="100" customFormat="1" ht="20.25" customHeight="1">
      <c r="A145" s="534" t="s">
        <v>95</v>
      </c>
      <c r="B145" s="34" t="s">
        <v>316</v>
      </c>
      <c r="C145" s="218"/>
      <c r="D145" s="233"/>
      <c r="E145" s="233"/>
      <c r="F145" s="111"/>
      <c r="G145" s="111"/>
      <c r="H145" s="233">
        <f>SUM(H144)</f>
        <v>97.2</v>
      </c>
      <c r="I145" s="233">
        <f aca="true" t="shared" si="45" ref="I145:Q145">SUM(I144)</f>
        <v>96</v>
      </c>
      <c r="J145" s="233">
        <f t="shared" si="45"/>
        <v>1.2</v>
      </c>
      <c r="K145" s="233">
        <f t="shared" si="45"/>
        <v>0</v>
      </c>
      <c r="L145" s="233">
        <f t="shared" si="45"/>
        <v>97.2</v>
      </c>
      <c r="M145" s="233">
        <f t="shared" si="45"/>
        <v>0</v>
      </c>
      <c r="N145" s="233">
        <f t="shared" si="45"/>
        <v>0</v>
      </c>
      <c r="O145" s="233">
        <f t="shared" si="45"/>
        <v>0</v>
      </c>
      <c r="P145" s="233">
        <f t="shared" si="45"/>
        <v>0</v>
      </c>
      <c r="Q145" s="233">
        <f t="shared" si="45"/>
        <v>0</v>
      </c>
      <c r="R145" s="233"/>
      <c r="S145" s="279"/>
      <c r="T145" s="278"/>
    </row>
    <row r="146" spans="1:19" ht="56.25" customHeight="1">
      <c r="A146" s="530"/>
      <c r="B146" s="534" t="s">
        <v>321</v>
      </c>
      <c r="C146" s="211" t="s">
        <v>184</v>
      </c>
      <c r="D146" s="193" t="s">
        <v>187</v>
      </c>
      <c r="E146" s="329" t="s">
        <v>647</v>
      </c>
      <c r="F146" s="575">
        <v>6.17797</v>
      </c>
      <c r="G146" s="577">
        <v>1485</v>
      </c>
      <c r="H146" s="212">
        <f aca="true" t="shared" si="46" ref="H146:H198">L146</f>
        <v>43596.3</v>
      </c>
      <c r="I146" s="36">
        <v>41834.8</v>
      </c>
      <c r="J146" s="36">
        <v>1761.5</v>
      </c>
      <c r="K146" s="49">
        <v>0</v>
      </c>
      <c r="L146" s="318">
        <f>J146+I146+K146</f>
        <v>43596.3</v>
      </c>
      <c r="M146" s="561">
        <f aca="true" t="shared" si="47" ref="M146:M170">Q146</f>
        <v>14695.3</v>
      </c>
      <c r="N146" s="276">
        <v>5687.2</v>
      </c>
      <c r="O146" s="207">
        <v>112.8</v>
      </c>
      <c r="P146" s="207">
        <v>0</v>
      </c>
      <c r="Q146" s="549">
        <f>N146+N147+O146+O147+P146+P147</f>
        <v>14695.3</v>
      </c>
      <c r="R146" s="570">
        <v>1222</v>
      </c>
      <c r="S146" s="570">
        <v>1199</v>
      </c>
    </row>
    <row r="147" spans="1:19" ht="30.75" customHeight="1">
      <c r="A147" s="530"/>
      <c r="B147" s="530"/>
      <c r="C147" s="211" t="s">
        <v>185</v>
      </c>
      <c r="D147" s="195" t="s">
        <v>186</v>
      </c>
      <c r="E147" s="330" t="s">
        <v>595</v>
      </c>
      <c r="F147" s="576"/>
      <c r="G147" s="578"/>
      <c r="H147" s="212">
        <f t="shared" si="46"/>
        <v>68256.7</v>
      </c>
      <c r="I147" s="46">
        <v>68256.7</v>
      </c>
      <c r="J147" s="46">
        <v>0</v>
      </c>
      <c r="K147" s="50">
        <v>0</v>
      </c>
      <c r="L147" s="318">
        <f>J147+I147+K147</f>
        <v>68256.7</v>
      </c>
      <c r="M147" s="563"/>
      <c r="N147" s="276">
        <v>8895.3</v>
      </c>
      <c r="O147" s="207">
        <v>0</v>
      </c>
      <c r="P147" s="207">
        <v>0</v>
      </c>
      <c r="Q147" s="550"/>
      <c r="R147" s="571"/>
      <c r="S147" s="571"/>
    </row>
    <row r="148" spans="1:19" ht="126" customHeight="1">
      <c r="A148" s="530"/>
      <c r="B148" s="530"/>
      <c r="C148" s="86" t="s">
        <v>171</v>
      </c>
      <c r="D148" s="55" t="s">
        <v>268</v>
      </c>
      <c r="E148" s="320" t="s">
        <v>389</v>
      </c>
      <c r="F148" s="248" t="s">
        <v>715</v>
      </c>
      <c r="G148" s="11">
        <v>1055</v>
      </c>
      <c r="H148" s="212">
        <f t="shared" si="46"/>
        <v>67865.2</v>
      </c>
      <c r="I148" s="47">
        <v>66994.3</v>
      </c>
      <c r="J148" s="47">
        <v>870.9</v>
      </c>
      <c r="K148" s="47">
        <v>0</v>
      </c>
      <c r="L148" s="316">
        <f>J148+I148+K148</f>
        <v>67865.2</v>
      </c>
      <c r="M148" s="256">
        <f t="shared" si="47"/>
        <v>10065.800000000001</v>
      </c>
      <c r="N148" s="230">
        <v>10007.7</v>
      </c>
      <c r="O148" s="207">
        <v>58.1</v>
      </c>
      <c r="P148" s="207">
        <v>0</v>
      </c>
      <c r="Q148" s="230">
        <f>O148+N148+P148</f>
        <v>10065.800000000001</v>
      </c>
      <c r="R148" s="229">
        <v>1094</v>
      </c>
      <c r="S148" s="296">
        <v>1006</v>
      </c>
    </row>
    <row r="149" spans="1:19" ht="36">
      <c r="A149" s="530"/>
      <c r="B149" s="530"/>
      <c r="C149" s="262" t="s">
        <v>96</v>
      </c>
      <c r="D149" s="55" t="s">
        <v>221</v>
      </c>
      <c r="E149" s="320" t="s">
        <v>395</v>
      </c>
      <c r="F149" s="244">
        <v>1</v>
      </c>
      <c r="G149" s="262">
        <v>5750</v>
      </c>
      <c r="H149" s="212">
        <f t="shared" si="46"/>
        <v>70173</v>
      </c>
      <c r="I149" s="224">
        <v>69000</v>
      </c>
      <c r="J149" s="224">
        <v>1173</v>
      </c>
      <c r="K149" s="224">
        <v>0</v>
      </c>
      <c r="L149" s="316">
        <f aca="true" t="shared" si="48" ref="L149:L172">J149+I149+K149</f>
        <v>70173</v>
      </c>
      <c r="M149" s="256">
        <f t="shared" si="47"/>
        <v>11400.5</v>
      </c>
      <c r="N149" s="230">
        <v>11219.7</v>
      </c>
      <c r="O149" s="207">
        <v>180.8</v>
      </c>
      <c r="P149" s="207">
        <v>0</v>
      </c>
      <c r="Q149" s="230">
        <f aca="true" t="shared" si="49" ref="Q149:Q167">O149+N149</f>
        <v>11400.5</v>
      </c>
      <c r="R149" s="229">
        <v>5632</v>
      </c>
      <c r="S149" s="296">
        <v>5609</v>
      </c>
    </row>
    <row r="150" spans="1:19" ht="36">
      <c r="A150" s="530"/>
      <c r="B150" s="530"/>
      <c r="C150" s="262" t="s">
        <v>97</v>
      </c>
      <c r="D150" s="55" t="s">
        <v>222</v>
      </c>
      <c r="E150" s="320" t="s">
        <v>348</v>
      </c>
      <c r="F150" s="244">
        <v>1.2</v>
      </c>
      <c r="G150" s="262">
        <v>45</v>
      </c>
      <c r="H150" s="212">
        <f t="shared" si="46"/>
        <v>664.7</v>
      </c>
      <c r="I150" s="224">
        <v>648</v>
      </c>
      <c r="J150" s="224">
        <v>16.7</v>
      </c>
      <c r="K150" s="224">
        <v>0</v>
      </c>
      <c r="L150" s="316">
        <f t="shared" si="48"/>
        <v>664.7</v>
      </c>
      <c r="M150" s="256">
        <f t="shared" si="47"/>
        <v>104.5</v>
      </c>
      <c r="N150" s="230">
        <v>102</v>
      </c>
      <c r="O150" s="207">
        <v>2.5</v>
      </c>
      <c r="P150" s="207">
        <v>0</v>
      </c>
      <c r="Q150" s="230">
        <f t="shared" si="49"/>
        <v>104.5</v>
      </c>
      <c r="R150" s="229">
        <v>43</v>
      </c>
      <c r="S150" s="296">
        <v>41</v>
      </c>
    </row>
    <row r="151" spans="1:19" ht="24">
      <c r="A151" s="530"/>
      <c r="B151" s="530"/>
      <c r="C151" s="262" t="s">
        <v>98</v>
      </c>
      <c r="D151" s="55" t="s">
        <v>292</v>
      </c>
      <c r="E151" s="320" t="s">
        <v>354</v>
      </c>
      <c r="F151" s="244">
        <v>1.2</v>
      </c>
      <c r="G151" s="262">
        <v>14</v>
      </c>
      <c r="H151" s="212">
        <f t="shared" si="46"/>
        <v>205.4</v>
      </c>
      <c r="I151" s="224">
        <v>201.6</v>
      </c>
      <c r="J151" s="224">
        <v>3.8</v>
      </c>
      <c r="K151" s="224">
        <v>0</v>
      </c>
      <c r="L151" s="316">
        <f t="shared" si="48"/>
        <v>205.4</v>
      </c>
      <c r="M151" s="256">
        <f t="shared" si="47"/>
        <v>29.3</v>
      </c>
      <c r="N151" s="230">
        <v>28.8</v>
      </c>
      <c r="O151" s="207">
        <v>0.5</v>
      </c>
      <c r="P151" s="207">
        <v>0</v>
      </c>
      <c r="Q151" s="230">
        <f t="shared" si="49"/>
        <v>29.3</v>
      </c>
      <c r="R151" s="229">
        <v>12</v>
      </c>
      <c r="S151" s="296">
        <v>12</v>
      </c>
    </row>
    <row r="152" spans="1:19" ht="36">
      <c r="A152" s="530"/>
      <c r="B152" s="530"/>
      <c r="C152" s="262" t="s">
        <v>99</v>
      </c>
      <c r="D152" s="55" t="s">
        <v>223</v>
      </c>
      <c r="E152" s="320" t="s">
        <v>357</v>
      </c>
      <c r="F152" s="244" t="s">
        <v>711</v>
      </c>
      <c r="G152" s="262">
        <v>9</v>
      </c>
      <c r="H152" s="212">
        <f t="shared" si="46"/>
        <v>126.8</v>
      </c>
      <c r="I152" s="224">
        <v>124.8</v>
      </c>
      <c r="J152" s="224">
        <v>2</v>
      </c>
      <c r="K152" s="224">
        <v>0</v>
      </c>
      <c r="L152" s="316">
        <f t="shared" si="48"/>
        <v>126.8</v>
      </c>
      <c r="M152" s="256">
        <f t="shared" si="47"/>
        <v>20.900000000000002</v>
      </c>
      <c r="N152" s="230">
        <v>20.6</v>
      </c>
      <c r="O152" s="207">
        <v>0.3</v>
      </c>
      <c r="P152" s="207">
        <v>0</v>
      </c>
      <c r="Q152" s="230">
        <f t="shared" si="49"/>
        <v>20.900000000000002</v>
      </c>
      <c r="R152" s="229">
        <v>7</v>
      </c>
      <c r="S152" s="296">
        <v>6</v>
      </c>
    </row>
    <row r="153" spans="1:19" ht="54" customHeight="1">
      <c r="A153" s="530"/>
      <c r="B153" s="530"/>
      <c r="C153" s="262" t="s">
        <v>100</v>
      </c>
      <c r="D153" s="55" t="s">
        <v>224</v>
      </c>
      <c r="E153" s="320" t="s">
        <v>396</v>
      </c>
      <c r="F153" s="244" t="s">
        <v>719</v>
      </c>
      <c r="G153" s="262" t="s">
        <v>720</v>
      </c>
      <c r="H153" s="212">
        <f t="shared" si="46"/>
        <v>65990.7</v>
      </c>
      <c r="I153" s="224">
        <v>64444</v>
      </c>
      <c r="J153" s="224">
        <v>1546.7</v>
      </c>
      <c r="K153" s="224">
        <v>0</v>
      </c>
      <c r="L153" s="316">
        <f t="shared" si="48"/>
        <v>65990.7</v>
      </c>
      <c r="M153" s="256">
        <f t="shared" si="47"/>
        <v>143.8</v>
      </c>
      <c r="N153" s="230">
        <v>140.8</v>
      </c>
      <c r="O153" s="207">
        <v>3</v>
      </c>
      <c r="P153" s="207">
        <v>0</v>
      </c>
      <c r="Q153" s="230">
        <f t="shared" si="49"/>
        <v>143.8</v>
      </c>
      <c r="R153" s="140" t="s">
        <v>788</v>
      </c>
      <c r="S153" s="296">
        <v>2</v>
      </c>
    </row>
    <row r="154" spans="1:19" ht="36">
      <c r="A154" s="530"/>
      <c r="B154" s="530"/>
      <c r="C154" s="262" t="s">
        <v>101</v>
      </c>
      <c r="D154" s="55" t="s">
        <v>225</v>
      </c>
      <c r="E154" s="320" t="s">
        <v>380</v>
      </c>
      <c r="F154" s="244">
        <v>0</v>
      </c>
      <c r="G154" s="262">
        <v>0</v>
      </c>
      <c r="H154" s="212">
        <f t="shared" si="46"/>
        <v>0</v>
      </c>
      <c r="I154" s="224">
        <v>0</v>
      </c>
      <c r="J154" s="224">
        <v>0</v>
      </c>
      <c r="K154" s="224">
        <v>0</v>
      </c>
      <c r="L154" s="316">
        <f t="shared" si="48"/>
        <v>0</v>
      </c>
      <c r="M154" s="256">
        <f t="shared" si="47"/>
        <v>0</v>
      </c>
      <c r="N154" s="230">
        <v>0</v>
      </c>
      <c r="O154" s="207">
        <v>0</v>
      </c>
      <c r="P154" s="207">
        <v>0</v>
      </c>
      <c r="Q154" s="230">
        <f t="shared" si="49"/>
        <v>0</v>
      </c>
      <c r="R154" s="229">
        <v>0</v>
      </c>
      <c r="S154" s="296">
        <v>0</v>
      </c>
    </row>
    <row r="155" spans="1:19" ht="48">
      <c r="A155" s="530"/>
      <c r="B155" s="530"/>
      <c r="C155" s="262" t="s">
        <v>102</v>
      </c>
      <c r="D155" s="55" t="s">
        <v>226</v>
      </c>
      <c r="E155" s="320" t="s">
        <v>349</v>
      </c>
      <c r="F155" s="247">
        <v>9.464</v>
      </c>
      <c r="G155" s="262">
        <v>140</v>
      </c>
      <c r="H155" s="212">
        <f t="shared" si="46"/>
        <v>16277.9</v>
      </c>
      <c r="I155" s="224">
        <v>15899.5</v>
      </c>
      <c r="J155" s="224">
        <v>378.4</v>
      </c>
      <c r="K155" s="224">
        <v>0</v>
      </c>
      <c r="L155" s="316">
        <f t="shared" si="48"/>
        <v>16277.9</v>
      </c>
      <c r="M155" s="256">
        <f t="shared" si="47"/>
        <v>2781.6</v>
      </c>
      <c r="N155" s="230">
        <v>2716.1</v>
      </c>
      <c r="O155" s="207">
        <v>65.5</v>
      </c>
      <c r="P155" s="207">
        <v>0</v>
      </c>
      <c r="Q155" s="230">
        <f t="shared" si="49"/>
        <v>2781.6</v>
      </c>
      <c r="R155" s="229">
        <v>146</v>
      </c>
      <c r="S155" s="296">
        <v>140</v>
      </c>
    </row>
    <row r="156" spans="1:19" ht="24">
      <c r="A156" s="530"/>
      <c r="B156" s="530"/>
      <c r="C156" s="262" t="s">
        <v>103</v>
      </c>
      <c r="D156" s="55" t="s">
        <v>227</v>
      </c>
      <c r="E156" s="320" t="s">
        <v>398</v>
      </c>
      <c r="F156" s="247">
        <v>7.28</v>
      </c>
      <c r="G156" s="262">
        <v>1262</v>
      </c>
      <c r="H156" s="212">
        <f t="shared" si="46"/>
        <v>112697</v>
      </c>
      <c r="I156" s="224">
        <v>110248.3</v>
      </c>
      <c r="J156" s="224">
        <v>2448.7</v>
      </c>
      <c r="K156" s="224">
        <v>0</v>
      </c>
      <c r="L156" s="316">
        <f t="shared" si="48"/>
        <v>112697</v>
      </c>
      <c r="M156" s="256">
        <f t="shared" si="47"/>
        <v>19050.6</v>
      </c>
      <c r="N156" s="230">
        <v>18649.5</v>
      </c>
      <c r="O156" s="207">
        <v>401.1</v>
      </c>
      <c r="P156" s="207">
        <v>0</v>
      </c>
      <c r="Q156" s="230">
        <f t="shared" si="49"/>
        <v>19050.6</v>
      </c>
      <c r="R156" s="229">
        <v>1288</v>
      </c>
      <c r="S156" s="296">
        <v>1279</v>
      </c>
    </row>
    <row r="157" spans="1:19" ht="24">
      <c r="A157" s="530"/>
      <c r="B157" s="530"/>
      <c r="C157" s="262" t="s">
        <v>104</v>
      </c>
      <c r="D157" s="55" t="s">
        <v>228</v>
      </c>
      <c r="E157" s="320" t="s">
        <v>400</v>
      </c>
      <c r="F157" s="244" t="s">
        <v>499</v>
      </c>
      <c r="G157" s="262" t="s">
        <v>723</v>
      </c>
      <c r="H157" s="212">
        <f t="shared" si="46"/>
        <v>383627.487</v>
      </c>
      <c r="I157" s="224">
        <v>376686.787</v>
      </c>
      <c r="J157" s="224">
        <v>6940.7</v>
      </c>
      <c r="K157" s="224">
        <v>0</v>
      </c>
      <c r="L157" s="316">
        <f t="shared" si="48"/>
        <v>383627.487</v>
      </c>
      <c r="M157" s="256">
        <f t="shared" si="47"/>
        <v>66035.5</v>
      </c>
      <c r="N157" s="230">
        <v>64969.4</v>
      </c>
      <c r="O157" s="207">
        <v>1066.1</v>
      </c>
      <c r="P157" s="207">
        <v>0</v>
      </c>
      <c r="Q157" s="230">
        <f t="shared" si="49"/>
        <v>66035.5</v>
      </c>
      <c r="R157" s="229" t="s">
        <v>780</v>
      </c>
      <c r="S157" s="296" t="s">
        <v>779</v>
      </c>
    </row>
    <row r="158" spans="1:19" ht="48">
      <c r="A158" s="530"/>
      <c r="B158" s="530"/>
      <c r="C158" s="262" t="s">
        <v>105</v>
      </c>
      <c r="D158" s="55" t="s">
        <v>229</v>
      </c>
      <c r="E158" s="320" t="s">
        <v>345</v>
      </c>
      <c r="F158" s="244">
        <v>3.5</v>
      </c>
      <c r="G158" s="262">
        <v>90</v>
      </c>
      <c r="H158" s="212">
        <f t="shared" si="46"/>
        <v>3836.7</v>
      </c>
      <c r="I158" s="224">
        <v>3780</v>
      </c>
      <c r="J158" s="224">
        <v>56.7</v>
      </c>
      <c r="K158" s="224">
        <v>0</v>
      </c>
      <c r="L158" s="316">
        <f t="shared" si="48"/>
        <v>3836.7</v>
      </c>
      <c r="M158" s="256">
        <f t="shared" si="47"/>
        <v>706.8</v>
      </c>
      <c r="N158" s="230">
        <v>696.5</v>
      </c>
      <c r="O158" s="207">
        <v>10.3</v>
      </c>
      <c r="P158" s="207">
        <v>0</v>
      </c>
      <c r="Q158" s="230">
        <f t="shared" si="49"/>
        <v>706.8</v>
      </c>
      <c r="R158" s="229">
        <v>99</v>
      </c>
      <c r="S158" s="296">
        <v>96</v>
      </c>
    </row>
    <row r="159" spans="1:19" ht="24">
      <c r="A159" s="530"/>
      <c r="B159" s="530"/>
      <c r="C159" s="262" t="s">
        <v>106</v>
      </c>
      <c r="D159" s="55" t="s">
        <v>230</v>
      </c>
      <c r="E159" s="320" t="s">
        <v>387</v>
      </c>
      <c r="F159" s="244">
        <v>1.563</v>
      </c>
      <c r="G159" s="205">
        <v>1</v>
      </c>
      <c r="H159" s="212">
        <f t="shared" si="46"/>
        <v>19.400000000000002</v>
      </c>
      <c r="I159" s="224">
        <v>18.8</v>
      </c>
      <c r="J159" s="224">
        <v>0.6</v>
      </c>
      <c r="K159" s="224">
        <v>0</v>
      </c>
      <c r="L159" s="316">
        <f t="shared" si="48"/>
        <v>19.400000000000002</v>
      </c>
      <c r="M159" s="256">
        <f t="shared" si="47"/>
        <v>3.2</v>
      </c>
      <c r="N159" s="230">
        <v>3.1</v>
      </c>
      <c r="O159" s="207">
        <v>0.1</v>
      </c>
      <c r="P159" s="207">
        <v>0</v>
      </c>
      <c r="Q159" s="230">
        <f t="shared" si="49"/>
        <v>3.2</v>
      </c>
      <c r="R159" s="229">
        <v>1</v>
      </c>
      <c r="S159" s="296">
        <v>1</v>
      </c>
    </row>
    <row r="160" spans="1:19" ht="24">
      <c r="A160" s="530"/>
      <c r="B160" s="530"/>
      <c r="C160" s="262" t="s">
        <v>107</v>
      </c>
      <c r="D160" s="55" t="s">
        <v>232</v>
      </c>
      <c r="E160" s="320" t="s">
        <v>346</v>
      </c>
      <c r="F160" s="244">
        <v>150</v>
      </c>
      <c r="G160" s="205">
        <v>4</v>
      </c>
      <c r="H160" s="212">
        <f t="shared" si="46"/>
        <v>618</v>
      </c>
      <c r="I160" s="224">
        <v>600</v>
      </c>
      <c r="J160" s="224">
        <v>18</v>
      </c>
      <c r="K160" s="224">
        <v>0</v>
      </c>
      <c r="L160" s="316">
        <f t="shared" si="48"/>
        <v>618</v>
      </c>
      <c r="M160" s="256">
        <f t="shared" si="47"/>
        <v>0</v>
      </c>
      <c r="N160" s="230">
        <v>0</v>
      </c>
      <c r="O160" s="207">
        <v>0</v>
      </c>
      <c r="P160" s="207">
        <v>0</v>
      </c>
      <c r="Q160" s="230">
        <f t="shared" si="49"/>
        <v>0</v>
      </c>
      <c r="R160" s="229">
        <v>0</v>
      </c>
      <c r="S160" s="296">
        <v>0</v>
      </c>
    </row>
    <row r="161" spans="1:19" ht="24">
      <c r="A161" s="530"/>
      <c r="B161" s="530"/>
      <c r="C161" s="262" t="s">
        <v>108</v>
      </c>
      <c r="D161" s="55" t="s">
        <v>233</v>
      </c>
      <c r="E161" s="320" t="s">
        <v>347</v>
      </c>
      <c r="F161" s="244">
        <v>35</v>
      </c>
      <c r="G161" s="205">
        <v>4</v>
      </c>
      <c r="H161" s="212">
        <f t="shared" si="46"/>
        <v>1718.5</v>
      </c>
      <c r="I161" s="224">
        <v>1680</v>
      </c>
      <c r="J161" s="224">
        <v>38.5</v>
      </c>
      <c r="K161" s="224">
        <v>0</v>
      </c>
      <c r="L161" s="316">
        <f t="shared" si="48"/>
        <v>1718.5</v>
      </c>
      <c r="M161" s="256">
        <f t="shared" si="47"/>
        <v>286.3</v>
      </c>
      <c r="N161" s="230">
        <v>280</v>
      </c>
      <c r="O161" s="207">
        <v>6.3</v>
      </c>
      <c r="P161" s="207">
        <v>0</v>
      </c>
      <c r="Q161" s="230">
        <f t="shared" si="49"/>
        <v>286.3</v>
      </c>
      <c r="R161" s="229">
        <v>4</v>
      </c>
      <c r="S161" s="296">
        <v>4</v>
      </c>
    </row>
    <row r="162" spans="1:19" ht="36">
      <c r="A162" s="530"/>
      <c r="B162" s="530"/>
      <c r="C162" s="262" t="s">
        <v>109</v>
      </c>
      <c r="D162" s="55" t="s">
        <v>234</v>
      </c>
      <c r="E162" s="320" t="s">
        <v>358</v>
      </c>
      <c r="F162" s="244">
        <v>64.71</v>
      </c>
      <c r="G162" s="205">
        <v>5</v>
      </c>
      <c r="H162" s="212">
        <f t="shared" si="46"/>
        <v>327.4</v>
      </c>
      <c r="I162" s="224">
        <v>323.5</v>
      </c>
      <c r="J162" s="224">
        <v>3.9</v>
      </c>
      <c r="K162" s="224">
        <v>0</v>
      </c>
      <c r="L162" s="316">
        <f t="shared" si="48"/>
        <v>327.4</v>
      </c>
      <c r="M162" s="256">
        <f t="shared" si="47"/>
        <v>0</v>
      </c>
      <c r="N162" s="230">
        <v>0</v>
      </c>
      <c r="O162" s="207">
        <v>0</v>
      </c>
      <c r="P162" s="207">
        <v>0</v>
      </c>
      <c r="Q162" s="230">
        <f t="shared" si="49"/>
        <v>0</v>
      </c>
      <c r="R162" s="229">
        <v>0</v>
      </c>
      <c r="S162" s="296">
        <v>0</v>
      </c>
    </row>
    <row r="163" spans="1:19" ht="36">
      <c r="A163" s="530"/>
      <c r="B163" s="530"/>
      <c r="C163" s="262" t="s">
        <v>110</v>
      </c>
      <c r="D163" s="55" t="s">
        <v>235</v>
      </c>
      <c r="E163" s="320" t="s">
        <v>359</v>
      </c>
      <c r="F163" s="244">
        <v>21.566</v>
      </c>
      <c r="G163" s="205">
        <v>6</v>
      </c>
      <c r="H163" s="212">
        <f>L163</f>
        <v>131</v>
      </c>
      <c r="I163" s="224">
        <v>129.4</v>
      </c>
      <c r="J163" s="224">
        <v>1.6</v>
      </c>
      <c r="K163" s="224">
        <v>0</v>
      </c>
      <c r="L163" s="316">
        <f>J163+I163+K163</f>
        <v>131</v>
      </c>
      <c r="M163" s="256">
        <f t="shared" si="47"/>
        <v>21</v>
      </c>
      <c r="N163" s="230">
        <v>20.8</v>
      </c>
      <c r="O163" s="207">
        <v>0.2</v>
      </c>
      <c r="P163" s="207">
        <v>0</v>
      </c>
      <c r="Q163" s="230">
        <f t="shared" si="49"/>
        <v>21</v>
      </c>
      <c r="R163" s="229">
        <v>1</v>
      </c>
      <c r="S163" s="296">
        <v>1</v>
      </c>
    </row>
    <row r="164" spans="1:19" ht="24">
      <c r="A164" s="530"/>
      <c r="B164" s="530"/>
      <c r="C164" s="262" t="s">
        <v>111</v>
      </c>
      <c r="D164" s="55" t="s">
        <v>236</v>
      </c>
      <c r="E164" s="320" t="s">
        <v>360</v>
      </c>
      <c r="F164" s="244">
        <v>53.92</v>
      </c>
      <c r="G164" s="205">
        <v>6</v>
      </c>
      <c r="H164" s="212">
        <f t="shared" si="46"/>
        <v>327.4</v>
      </c>
      <c r="I164" s="224">
        <v>323.5</v>
      </c>
      <c r="J164" s="224">
        <v>3.9</v>
      </c>
      <c r="K164" s="225">
        <v>0</v>
      </c>
      <c r="L164" s="316">
        <f t="shared" si="48"/>
        <v>327.4</v>
      </c>
      <c r="M164" s="256">
        <f t="shared" si="47"/>
        <v>0</v>
      </c>
      <c r="N164" s="230">
        <v>0</v>
      </c>
      <c r="O164" s="207">
        <v>0</v>
      </c>
      <c r="P164" s="207">
        <v>0</v>
      </c>
      <c r="Q164" s="230">
        <f t="shared" si="49"/>
        <v>0</v>
      </c>
      <c r="R164" s="229">
        <v>0</v>
      </c>
      <c r="S164" s="296">
        <v>0</v>
      </c>
    </row>
    <row r="165" spans="1:19" ht="48">
      <c r="A165" s="530"/>
      <c r="B165" s="530"/>
      <c r="C165" s="262" t="s">
        <v>112</v>
      </c>
      <c r="D165" s="55" t="s">
        <v>267</v>
      </c>
      <c r="E165" s="320" t="s">
        <v>399</v>
      </c>
      <c r="F165" s="244" t="s">
        <v>722</v>
      </c>
      <c r="G165" s="71">
        <v>4827</v>
      </c>
      <c r="H165" s="212">
        <f t="shared" si="46"/>
        <v>74159.29999999999</v>
      </c>
      <c r="I165" s="225">
        <v>72991.4</v>
      </c>
      <c r="J165" s="225">
        <v>1167.9</v>
      </c>
      <c r="K165" s="224">
        <v>0</v>
      </c>
      <c r="L165" s="316">
        <f t="shared" si="48"/>
        <v>74159.29999999999</v>
      </c>
      <c r="M165" s="256">
        <f t="shared" si="47"/>
        <v>13043.1</v>
      </c>
      <c r="N165" s="230">
        <v>12843</v>
      </c>
      <c r="O165" s="207">
        <v>200.1</v>
      </c>
      <c r="P165" s="207">
        <v>0</v>
      </c>
      <c r="Q165" s="230">
        <f t="shared" si="49"/>
        <v>13043.1</v>
      </c>
      <c r="R165" s="229">
        <v>4919</v>
      </c>
      <c r="S165" s="296">
        <v>4832</v>
      </c>
    </row>
    <row r="166" spans="1:19" ht="48">
      <c r="A166" s="530"/>
      <c r="B166" s="530"/>
      <c r="C166" s="262" t="s">
        <v>113</v>
      </c>
      <c r="D166" s="55" t="s">
        <v>269</v>
      </c>
      <c r="E166" s="320" t="s">
        <v>350</v>
      </c>
      <c r="F166" s="244" t="s">
        <v>684</v>
      </c>
      <c r="G166" s="205">
        <v>40</v>
      </c>
      <c r="H166" s="212">
        <f t="shared" si="46"/>
        <v>660.1</v>
      </c>
      <c r="I166" s="224">
        <v>642.1</v>
      </c>
      <c r="J166" s="224">
        <v>18</v>
      </c>
      <c r="K166" s="224">
        <v>0</v>
      </c>
      <c r="L166" s="316">
        <f t="shared" si="48"/>
        <v>660.1</v>
      </c>
      <c r="M166" s="256">
        <f t="shared" si="47"/>
        <v>99.80000000000001</v>
      </c>
      <c r="N166" s="230">
        <v>97.4</v>
      </c>
      <c r="O166" s="207">
        <v>2.4</v>
      </c>
      <c r="P166" s="207">
        <v>0</v>
      </c>
      <c r="Q166" s="230">
        <f t="shared" si="49"/>
        <v>99.80000000000001</v>
      </c>
      <c r="R166" s="229">
        <v>42</v>
      </c>
      <c r="S166" s="296">
        <v>41</v>
      </c>
    </row>
    <row r="167" spans="1:19" ht="36">
      <c r="A167" s="530"/>
      <c r="B167" s="530"/>
      <c r="C167" s="262" t="s">
        <v>114</v>
      </c>
      <c r="D167" s="55" t="s">
        <v>270</v>
      </c>
      <c r="E167" s="320" t="s">
        <v>355</v>
      </c>
      <c r="F167" s="244" t="s">
        <v>685</v>
      </c>
      <c r="G167" s="205">
        <v>10</v>
      </c>
      <c r="H167" s="212">
        <f t="shared" si="46"/>
        <v>418.09999999999997</v>
      </c>
      <c r="I167" s="224">
        <v>410.7</v>
      </c>
      <c r="J167" s="224">
        <v>7.4</v>
      </c>
      <c r="K167" s="224">
        <v>0</v>
      </c>
      <c r="L167" s="316">
        <f t="shared" si="48"/>
        <v>418.09999999999997</v>
      </c>
      <c r="M167" s="256">
        <f t="shared" si="47"/>
        <v>37.7</v>
      </c>
      <c r="N167" s="230">
        <v>37</v>
      </c>
      <c r="O167" s="207">
        <v>0.7</v>
      </c>
      <c r="P167" s="207">
        <v>0</v>
      </c>
      <c r="Q167" s="230">
        <f t="shared" si="49"/>
        <v>37.7</v>
      </c>
      <c r="R167" s="229">
        <v>10</v>
      </c>
      <c r="S167" s="296">
        <v>8</v>
      </c>
    </row>
    <row r="168" spans="1:19" ht="24" customHeight="1">
      <c r="A168" s="530"/>
      <c r="B168" s="530"/>
      <c r="C168" s="262" t="s">
        <v>115</v>
      </c>
      <c r="D168" s="55" t="s">
        <v>271</v>
      </c>
      <c r="E168" s="320" t="s">
        <v>436</v>
      </c>
      <c r="F168" s="244">
        <v>42</v>
      </c>
      <c r="G168" s="205">
        <v>1</v>
      </c>
      <c r="H168" s="212">
        <f t="shared" si="46"/>
        <v>42.5</v>
      </c>
      <c r="I168" s="224">
        <v>42</v>
      </c>
      <c r="J168" s="224">
        <v>0.5</v>
      </c>
      <c r="K168" s="224">
        <v>0</v>
      </c>
      <c r="L168" s="316">
        <f t="shared" si="48"/>
        <v>42.5</v>
      </c>
      <c r="M168" s="256">
        <f t="shared" si="47"/>
        <v>0</v>
      </c>
      <c r="N168" s="207">
        <v>0</v>
      </c>
      <c r="O168" s="207">
        <v>0</v>
      </c>
      <c r="P168" s="207">
        <v>0</v>
      </c>
      <c r="Q168" s="230">
        <f aca="true" t="shared" si="50" ref="Q168:Q188">O168+N168+P168</f>
        <v>0</v>
      </c>
      <c r="R168" s="229">
        <v>0</v>
      </c>
      <c r="S168" s="296">
        <v>0</v>
      </c>
    </row>
    <row r="169" spans="1:19" ht="24" customHeight="1">
      <c r="A169" s="530"/>
      <c r="B169" s="530"/>
      <c r="C169" s="262" t="s">
        <v>116</v>
      </c>
      <c r="D169" s="55" t="s">
        <v>272</v>
      </c>
      <c r="E169" s="320" t="s">
        <v>435</v>
      </c>
      <c r="F169" s="244" t="s">
        <v>710</v>
      </c>
      <c r="G169" s="205">
        <v>1</v>
      </c>
      <c r="H169" s="212">
        <f t="shared" si="46"/>
        <v>3.1</v>
      </c>
      <c r="I169" s="224">
        <v>3</v>
      </c>
      <c r="J169" s="224">
        <v>0.1</v>
      </c>
      <c r="K169" s="224">
        <v>0</v>
      </c>
      <c r="L169" s="316">
        <f>J169+I169+K169</f>
        <v>3.1</v>
      </c>
      <c r="M169" s="256">
        <f t="shared" si="47"/>
        <v>0</v>
      </c>
      <c r="N169" s="207">
        <v>0</v>
      </c>
      <c r="O169" s="207">
        <v>0</v>
      </c>
      <c r="P169" s="207">
        <v>0</v>
      </c>
      <c r="Q169" s="230">
        <f t="shared" si="50"/>
        <v>0</v>
      </c>
      <c r="R169" s="209">
        <v>0</v>
      </c>
      <c r="S169" s="296">
        <v>0</v>
      </c>
    </row>
    <row r="170" spans="1:19" ht="48">
      <c r="A170" s="530"/>
      <c r="B170" s="530"/>
      <c r="C170" s="262" t="s">
        <v>117</v>
      </c>
      <c r="D170" s="55" t="s">
        <v>273</v>
      </c>
      <c r="E170" s="320" t="s">
        <v>434</v>
      </c>
      <c r="F170" s="244" t="s">
        <v>686</v>
      </c>
      <c r="G170" s="205">
        <v>3</v>
      </c>
      <c r="H170" s="212">
        <f t="shared" si="46"/>
        <v>94.39999999999999</v>
      </c>
      <c r="I170" s="224">
        <v>93.3</v>
      </c>
      <c r="J170" s="224">
        <v>1.1</v>
      </c>
      <c r="K170" s="224">
        <v>0</v>
      </c>
      <c r="L170" s="316">
        <f t="shared" si="48"/>
        <v>94.39999999999999</v>
      </c>
      <c r="M170" s="256">
        <f t="shared" si="47"/>
        <v>9.7</v>
      </c>
      <c r="N170" s="230">
        <v>9.6</v>
      </c>
      <c r="O170" s="207">
        <v>0.1</v>
      </c>
      <c r="P170" s="207">
        <v>0</v>
      </c>
      <c r="Q170" s="230">
        <f t="shared" si="50"/>
        <v>9.7</v>
      </c>
      <c r="R170" s="209">
        <v>3</v>
      </c>
      <c r="S170" s="296">
        <v>3</v>
      </c>
    </row>
    <row r="171" spans="1:19" ht="36">
      <c r="A171" s="530"/>
      <c r="B171" s="530"/>
      <c r="C171" s="262" t="s">
        <v>118</v>
      </c>
      <c r="D171" s="55" t="s">
        <v>274</v>
      </c>
      <c r="E171" s="320" t="s">
        <v>361</v>
      </c>
      <c r="F171" s="244" t="s">
        <v>687</v>
      </c>
      <c r="G171" s="205">
        <v>150</v>
      </c>
      <c r="H171" s="212">
        <f t="shared" si="46"/>
        <v>2173.4</v>
      </c>
      <c r="I171" s="225">
        <v>2146.6</v>
      </c>
      <c r="J171" s="225">
        <v>26.8</v>
      </c>
      <c r="K171" s="225">
        <v>0</v>
      </c>
      <c r="L171" s="316">
        <f t="shared" si="48"/>
        <v>2173.4</v>
      </c>
      <c r="M171" s="207">
        <f>Q171</f>
        <v>404.9</v>
      </c>
      <c r="N171" s="230">
        <v>400</v>
      </c>
      <c r="O171" s="207">
        <v>4.9</v>
      </c>
      <c r="P171" s="207">
        <v>0</v>
      </c>
      <c r="Q171" s="230">
        <f t="shared" si="50"/>
        <v>404.9</v>
      </c>
      <c r="R171" s="229">
        <v>138</v>
      </c>
      <c r="S171" s="296">
        <v>134</v>
      </c>
    </row>
    <row r="172" spans="1:19" ht="48">
      <c r="A172" s="530"/>
      <c r="B172" s="530"/>
      <c r="C172" s="262" t="s">
        <v>119</v>
      </c>
      <c r="D172" s="55" t="s">
        <v>275</v>
      </c>
      <c r="E172" s="320" t="s">
        <v>381</v>
      </c>
      <c r="F172" s="244">
        <v>0</v>
      </c>
      <c r="G172" s="205">
        <v>0</v>
      </c>
      <c r="H172" s="212">
        <f t="shared" si="46"/>
        <v>0</v>
      </c>
      <c r="I172" s="224">
        <v>0</v>
      </c>
      <c r="J172" s="224">
        <v>0</v>
      </c>
      <c r="K172" s="224">
        <v>0</v>
      </c>
      <c r="L172" s="316">
        <f t="shared" si="48"/>
        <v>0</v>
      </c>
      <c r="M172" s="207">
        <f>Q172</f>
        <v>0</v>
      </c>
      <c r="N172" s="230">
        <v>0</v>
      </c>
      <c r="O172" s="207">
        <v>0</v>
      </c>
      <c r="P172" s="207">
        <v>0</v>
      </c>
      <c r="Q172" s="230">
        <f t="shared" si="50"/>
        <v>0</v>
      </c>
      <c r="R172" s="209">
        <v>0</v>
      </c>
      <c r="S172" s="296">
        <v>0</v>
      </c>
    </row>
    <row r="173" spans="1:19" ht="27.75" customHeight="1">
      <c r="A173" s="530"/>
      <c r="B173" s="530"/>
      <c r="C173" s="534" t="s">
        <v>120</v>
      </c>
      <c r="D173" s="55" t="s">
        <v>276</v>
      </c>
      <c r="E173" s="633" t="s">
        <v>390</v>
      </c>
      <c r="F173" s="244">
        <v>2</v>
      </c>
      <c r="G173" s="205">
        <v>100</v>
      </c>
      <c r="H173" s="212">
        <f t="shared" si="46"/>
        <v>200</v>
      </c>
      <c r="I173" s="224">
        <v>200</v>
      </c>
      <c r="J173" s="224">
        <v>0</v>
      </c>
      <c r="K173" s="224">
        <v>0</v>
      </c>
      <c r="L173" s="315">
        <f>J173+I173+K173</f>
        <v>200</v>
      </c>
      <c r="M173" s="207">
        <f aca="true" t="shared" si="51" ref="M173:M186">Q173</f>
        <v>0</v>
      </c>
      <c r="N173" s="230">
        <v>0</v>
      </c>
      <c r="O173" s="207">
        <v>0</v>
      </c>
      <c r="P173" s="207">
        <v>0</v>
      </c>
      <c r="Q173" s="230">
        <f t="shared" si="50"/>
        <v>0</v>
      </c>
      <c r="R173" s="209">
        <v>0</v>
      </c>
      <c r="S173" s="296">
        <v>0</v>
      </c>
    </row>
    <row r="174" spans="1:19" ht="37.5" customHeight="1">
      <c r="A174" s="530"/>
      <c r="B174" s="530"/>
      <c r="C174" s="531"/>
      <c r="D174" s="55"/>
      <c r="E174" s="634"/>
      <c r="F174" s="244" t="s">
        <v>716</v>
      </c>
      <c r="G174" s="71">
        <v>886</v>
      </c>
      <c r="H174" s="212">
        <f t="shared" si="46"/>
        <v>13589</v>
      </c>
      <c r="I174" s="224">
        <f>13585.1-200</f>
        <v>13385.1</v>
      </c>
      <c r="J174" s="224">
        <v>203.9</v>
      </c>
      <c r="K174" s="224">
        <v>0</v>
      </c>
      <c r="L174" s="315">
        <f aca="true" t="shared" si="52" ref="L174:L188">J174+I174+K174</f>
        <v>13589</v>
      </c>
      <c r="M174" s="207">
        <f t="shared" si="51"/>
        <v>813.2</v>
      </c>
      <c r="N174" s="230">
        <v>800.2</v>
      </c>
      <c r="O174" s="207">
        <v>13</v>
      </c>
      <c r="P174" s="207">
        <v>0</v>
      </c>
      <c r="Q174" s="230">
        <f t="shared" si="50"/>
        <v>813.2</v>
      </c>
      <c r="R174" s="209">
        <v>113</v>
      </c>
      <c r="S174" s="296">
        <v>85</v>
      </c>
    </row>
    <row r="175" spans="1:19" ht="24">
      <c r="A175" s="530"/>
      <c r="B175" s="530"/>
      <c r="C175" s="262" t="s">
        <v>121</v>
      </c>
      <c r="D175" s="55" t="s">
        <v>280</v>
      </c>
      <c r="E175" s="320" t="s">
        <v>356</v>
      </c>
      <c r="F175" s="244" t="s">
        <v>709</v>
      </c>
      <c r="G175" s="205">
        <v>4</v>
      </c>
      <c r="H175" s="212">
        <f t="shared" si="46"/>
        <v>81</v>
      </c>
      <c r="I175" s="225">
        <v>80</v>
      </c>
      <c r="J175" s="225">
        <v>1</v>
      </c>
      <c r="K175" s="225">
        <v>0</v>
      </c>
      <c r="L175" s="315">
        <f t="shared" si="52"/>
        <v>81</v>
      </c>
      <c r="M175" s="207">
        <f t="shared" si="51"/>
        <v>27.5</v>
      </c>
      <c r="N175" s="230">
        <v>27.2</v>
      </c>
      <c r="O175" s="207">
        <v>0.3</v>
      </c>
      <c r="P175" s="207">
        <v>0</v>
      </c>
      <c r="Q175" s="230">
        <f t="shared" si="50"/>
        <v>27.5</v>
      </c>
      <c r="R175" s="209">
        <v>2</v>
      </c>
      <c r="S175" s="296">
        <v>0</v>
      </c>
    </row>
    <row r="176" spans="1:19" ht="36">
      <c r="A176" s="530"/>
      <c r="B176" s="530"/>
      <c r="C176" s="262" t="s">
        <v>122</v>
      </c>
      <c r="D176" s="55" t="s">
        <v>281</v>
      </c>
      <c r="E176" s="320" t="s">
        <v>433</v>
      </c>
      <c r="F176" s="244">
        <v>1037</v>
      </c>
      <c r="G176" s="205">
        <v>1</v>
      </c>
      <c r="H176" s="212">
        <f t="shared" si="46"/>
        <v>1049.5</v>
      </c>
      <c r="I176" s="224">
        <v>1037</v>
      </c>
      <c r="J176" s="224">
        <v>12.5</v>
      </c>
      <c r="K176" s="224">
        <v>0</v>
      </c>
      <c r="L176" s="315">
        <f t="shared" si="52"/>
        <v>1049.5</v>
      </c>
      <c r="M176" s="207">
        <f t="shared" si="51"/>
        <v>1000</v>
      </c>
      <c r="N176" s="230">
        <v>1000</v>
      </c>
      <c r="O176" s="207">
        <v>0</v>
      </c>
      <c r="P176" s="207">
        <v>0</v>
      </c>
      <c r="Q176" s="230">
        <f t="shared" si="50"/>
        <v>1000</v>
      </c>
      <c r="R176" s="209">
        <v>1</v>
      </c>
      <c r="S176" s="296">
        <v>0</v>
      </c>
    </row>
    <row r="177" spans="1:19" ht="24">
      <c r="A177" s="530"/>
      <c r="B177" s="530"/>
      <c r="C177" s="262" t="s">
        <v>531</v>
      </c>
      <c r="D177" s="55" t="s">
        <v>242</v>
      </c>
      <c r="E177" s="320" t="s">
        <v>410</v>
      </c>
      <c r="F177" s="244" t="s">
        <v>500</v>
      </c>
      <c r="G177" s="205">
        <v>4723</v>
      </c>
      <c r="H177" s="212">
        <f t="shared" si="46"/>
        <v>75349.90000000001</v>
      </c>
      <c r="I177" s="224">
        <v>74163.3</v>
      </c>
      <c r="J177" s="224">
        <v>1186.6</v>
      </c>
      <c r="K177" s="224">
        <v>0</v>
      </c>
      <c r="L177" s="315">
        <f t="shared" si="52"/>
        <v>75349.90000000001</v>
      </c>
      <c r="M177" s="207">
        <f t="shared" si="51"/>
        <v>11853.800000000001</v>
      </c>
      <c r="N177" s="230">
        <v>11691.1</v>
      </c>
      <c r="O177" s="207">
        <v>162.7</v>
      </c>
      <c r="P177" s="207">
        <v>0</v>
      </c>
      <c r="Q177" s="230">
        <f t="shared" si="50"/>
        <v>11853.800000000001</v>
      </c>
      <c r="R177" s="229" t="s">
        <v>800</v>
      </c>
      <c r="S177" s="296" t="s">
        <v>801</v>
      </c>
    </row>
    <row r="178" spans="1:19" ht="36">
      <c r="A178" s="530"/>
      <c r="B178" s="530"/>
      <c r="C178" s="262" t="s">
        <v>561</v>
      </c>
      <c r="D178" s="55" t="s">
        <v>243</v>
      </c>
      <c r="E178" s="320" t="s">
        <v>626</v>
      </c>
      <c r="F178" s="247" t="s">
        <v>738</v>
      </c>
      <c r="G178" s="205">
        <v>15</v>
      </c>
      <c r="H178" s="212">
        <f t="shared" si="46"/>
        <v>426.1</v>
      </c>
      <c r="I178" s="224">
        <v>421</v>
      </c>
      <c r="J178" s="224">
        <v>5.1</v>
      </c>
      <c r="K178" s="224">
        <v>0</v>
      </c>
      <c r="L178" s="315">
        <f t="shared" si="52"/>
        <v>426.1</v>
      </c>
      <c r="M178" s="207">
        <f t="shared" si="51"/>
        <v>58.2</v>
      </c>
      <c r="N178" s="230">
        <v>57.5</v>
      </c>
      <c r="O178" s="207">
        <v>0.7</v>
      </c>
      <c r="P178" s="207">
        <v>0</v>
      </c>
      <c r="Q178" s="230">
        <f t="shared" si="50"/>
        <v>58.2</v>
      </c>
      <c r="R178" s="140" t="s">
        <v>781</v>
      </c>
      <c r="S178" s="296" t="s">
        <v>781</v>
      </c>
    </row>
    <row r="179" spans="1:19" ht="36">
      <c r="A179" s="530"/>
      <c r="B179" s="530"/>
      <c r="C179" s="262" t="s">
        <v>562</v>
      </c>
      <c r="D179" s="55" t="s">
        <v>244</v>
      </c>
      <c r="E179" s="320" t="s">
        <v>411</v>
      </c>
      <c r="F179" s="244" t="s">
        <v>412</v>
      </c>
      <c r="G179" s="205">
        <v>582</v>
      </c>
      <c r="H179" s="212">
        <f t="shared" si="46"/>
        <v>4901.2</v>
      </c>
      <c r="I179" s="224">
        <v>4824.5</v>
      </c>
      <c r="J179" s="224">
        <v>76.7</v>
      </c>
      <c r="K179" s="224">
        <v>0</v>
      </c>
      <c r="L179" s="315">
        <f t="shared" si="52"/>
        <v>4901.2</v>
      </c>
      <c r="M179" s="207">
        <f t="shared" si="51"/>
        <v>126.9</v>
      </c>
      <c r="N179" s="230">
        <v>125.5</v>
      </c>
      <c r="O179" s="207">
        <v>1.4</v>
      </c>
      <c r="P179" s="207">
        <v>0</v>
      </c>
      <c r="Q179" s="230">
        <f t="shared" si="50"/>
        <v>126.9</v>
      </c>
      <c r="R179" s="140" t="s">
        <v>782</v>
      </c>
      <c r="S179" s="296" t="s">
        <v>782</v>
      </c>
    </row>
    <row r="180" spans="1:19" ht="36">
      <c r="A180" s="530"/>
      <c r="B180" s="530"/>
      <c r="C180" s="262" t="s">
        <v>123</v>
      </c>
      <c r="D180" s="565" t="s">
        <v>245</v>
      </c>
      <c r="E180" s="633" t="s">
        <v>401</v>
      </c>
      <c r="F180" s="244">
        <v>117.58</v>
      </c>
      <c r="G180" s="205">
        <v>1</v>
      </c>
      <c r="H180" s="212">
        <f t="shared" si="46"/>
        <v>119</v>
      </c>
      <c r="I180" s="220">
        <v>117.6</v>
      </c>
      <c r="J180" s="220">
        <v>1.4</v>
      </c>
      <c r="K180" s="220">
        <v>0</v>
      </c>
      <c r="L180" s="315">
        <f t="shared" si="52"/>
        <v>119</v>
      </c>
      <c r="M180" s="207">
        <f t="shared" si="51"/>
        <v>0</v>
      </c>
      <c r="N180" s="230">
        <v>0</v>
      </c>
      <c r="O180" s="207">
        <v>0</v>
      </c>
      <c r="P180" s="207">
        <v>0</v>
      </c>
      <c r="Q180" s="230">
        <f t="shared" si="50"/>
        <v>0</v>
      </c>
      <c r="R180" s="209">
        <v>0</v>
      </c>
      <c r="S180" s="296">
        <v>0</v>
      </c>
    </row>
    <row r="181" spans="1:19" ht="36">
      <c r="A181" s="530"/>
      <c r="B181" s="530"/>
      <c r="C181" s="262" t="s">
        <v>124</v>
      </c>
      <c r="D181" s="566"/>
      <c r="E181" s="635"/>
      <c r="F181" s="244">
        <v>82.31</v>
      </c>
      <c r="G181" s="205">
        <v>1</v>
      </c>
      <c r="H181" s="212">
        <f t="shared" si="46"/>
        <v>83.71000000000001</v>
      </c>
      <c r="I181" s="220">
        <v>82.31</v>
      </c>
      <c r="J181" s="220">
        <v>1.4</v>
      </c>
      <c r="K181" s="220">
        <v>0</v>
      </c>
      <c r="L181" s="315">
        <f t="shared" si="52"/>
        <v>83.71000000000001</v>
      </c>
      <c r="M181" s="207">
        <f t="shared" si="51"/>
        <v>0</v>
      </c>
      <c r="N181" s="230">
        <v>0</v>
      </c>
      <c r="O181" s="207">
        <v>0</v>
      </c>
      <c r="P181" s="207">
        <v>0</v>
      </c>
      <c r="Q181" s="230">
        <f t="shared" si="50"/>
        <v>0</v>
      </c>
      <c r="R181" s="209">
        <v>0</v>
      </c>
      <c r="S181" s="296">
        <v>0</v>
      </c>
    </row>
    <row r="182" spans="1:19" ht="36">
      <c r="A182" s="530"/>
      <c r="B182" s="530"/>
      <c r="C182" s="262" t="s">
        <v>125</v>
      </c>
      <c r="D182" s="567"/>
      <c r="E182" s="634"/>
      <c r="F182" s="244">
        <v>58.79</v>
      </c>
      <c r="G182" s="205">
        <v>3</v>
      </c>
      <c r="H182" s="212">
        <f>L182</f>
        <v>180.8</v>
      </c>
      <c r="I182" s="220">
        <v>176.4</v>
      </c>
      <c r="J182" s="220">
        <v>4.4</v>
      </c>
      <c r="K182" s="220">
        <v>0</v>
      </c>
      <c r="L182" s="315">
        <f t="shared" si="52"/>
        <v>180.8</v>
      </c>
      <c r="M182" s="207">
        <f t="shared" si="51"/>
        <v>0</v>
      </c>
      <c r="N182" s="230">
        <v>0</v>
      </c>
      <c r="O182" s="207">
        <v>0</v>
      </c>
      <c r="P182" s="207">
        <v>0</v>
      </c>
      <c r="Q182" s="230">
        <f t="shared" si="50"/>
        <v>0</v>
      </c>
      <c r="R182" s="209">
        <v>0</v>
      </c>
      <c r="S182" s="296">
        <v>0</v>
      </c>
    </row>
    <row r="183" spans="1:19" ht="48">
      <c r="A183" s="530"/>
      <c r="B183" s="530"/>
      <c r="C183" s="262" t="s">
        <v>532</v>
      </c>
      <c r="D183" s="55" t="s">
        <v>246</v>
      </c>
      <c r="E183" s="320" t="s">
        <v>404</v>
      </c>
      <c r="F183" s="247">
        <v>0.3952</v>
      </c>
      <c r="G183" s="205">
        <v>3</v>
      </c>
      <c r="H183" s="212">
        <f t="shared" si="46"/>
        <v>14.5</v>
      </c>
      <c r="I183" s="224">
        <v>14.3</v>
      </c>
      <c r="J183" s="224">
        <v>0.2</v>
      </c>
      <c r="K183" s="224">
        <v>0</v>
      </c>
      <c r="L183" s="315">
        <f t="shared" si="52"/>
        <v>14.5</v>
      </c>
      <c r="M183" s="207">
        <f t="shared" si="51"/>
        <v>2.4</v>
      </c>
      <c r="N183" s="230">
        <v>2.3</v>
      </c>
      <c r="O183" s="207">
        <v>0.1</v>
      </c>
      <c r="P183" s="207">
        <v>0</v>
      </c>
      <c r="Q183" s="230">
        <f t="shared" si="50"/>
        <v>2.4</v>
      </c>
      <c r="R183" s="296" t="s">
        <v>632</v>
      </c>
      <c r="S183" s="296">
        <v>0</v>
      </c>
    </row>
    <row r="184" spans="1:19" ht="60">
      <c r="A184" s="530"/>
      <c r="B184" s="530"/>
      <c r="C184" s="262" t="s">
        <v>126</v>
      </c>
      <c r="D184" s="55" t="s">
        <v>251</v>
      </c>
      <c r="E184" s="320" t="s">
        <v>624</v>
      </c>
      <c r="F184" s="244">
        <v>12.5</v>
      </c>
      <c r="G184" s="205">
        <v>225</v>
      </c>
      <c r="H184" s="212">
        <f t="shared" si="46"/>
        <v>34239.4</v>
      </c>
      <c r="I184" s="224">
        <v>33750</v>
      </c>
      <c r="J184" s="224">
        <v>489.4</v>
      </c>
      <c r="K184" s="224">
        <v>0</v>
      </c>
      <c r="L184" s="315">
        <f t="shared" si="52"/>
        <v>34239.4</v>
      </c>
      <c r="M184" s="207">
        <f t="shared" si="51"/>
        <v>5836</v>
      </c>
      <c r="N184" s="230">
        <v>5760.4</v>
      </c>
      <c r="O184" s="207">
        <v>75.6</v>
      </c>
      <c r="P184" s="207">
        <v>0</v>
      </c>
      <c r="Q184" s="230">
        <f t="shared" si="50"/>
        <v>5836</v>
      </c>
      <c r="R184" s="229" t="s">
        <v>783</v>
      </c>
      <c r="S184" s="296" t="s">
        <v>784</v>
      </c>
    </row>
    <row r="185" spans="1:19" ht="24">
      <c r="A185" s="530"/>
      <c r="B185" s="530"/>
      <c r="C185" s="262" t="s">
        <v>311</v>
      </c>
      <c r="D185" s="55" t="s">
        <v>252</v>
      </c>
      <c r="E185" s="320" t="s">
        <v>618</v>
      </c>
      <c r="F185" s="248" t="s">
        <v>728</v>
      </c>
      <c r="G185" s="11" t="s">
        <v>729</v>
      </c>
      <c r="H185" s="212">
        <f t="shared" si="46"/>
        <v>25978.3</v>
      </c>
      <c r="I185" s="47">
        <v>25714.5</v>
      </c>
      <c r="J185" s="47">
        <v>263.8</v>
      </c>
      <c r="K185" s="47">
        <v>0</v>
      </c>
      <c r="L185" s="315">
        <f t="shared" si="52"/>
        <v>25978.3</v>
      </c>
      <c r="M185" s="207">
        <f t="shared" si="51"/>
        <v>4125.9</v>
      </c>
      <c r="N185" s="230">
        <v>4091.7</v>
      </c>
      <c r="O185" s="207">
        <v>34.2</v>
      </c>
      <c r="P185" s="207">
        <v>0</v>
      </c>
      <c r="Q185" s="230">
        <f t="shared" si="50"/>
        <v>4125.9</v>
      </c>
      <c r="R185" s="229" t="s">
        <v>802</v>
      </c>
      <c r="S185" s="296" t="s">
        <v>802</v>
      </c>
    </row>
    <row r="186" spans="1:19" ht="60">
      <c r="A186" s="530"/>
      <c r="B186" s="530"/>
      <c r="C186" s="262" t="s">
        <v>127</v>
      </c>
      <c r="D186" s="55" t="s">
        <v>288</v>
      </c>
      <c r="E186" s="320" t="s">
        <v>442</v>
      </c>
      <c r="F186" s="244" t="s">
        <v>688</v>
      </c>
      <c r="G186" s="205">
        <v>20</v>
      </c>
      <c r="H186" s="212">
        <f t="shared" si="46"/>
        <v>850.2</v>
      </c>
      <c r="I186" s="224">
        <v>840</v>
      </c>
      <c r="J186" s="224">
        <v>10.2</v>
      </c>
      <c r="K186" s="224">
        <v>0</v>
      </c>
      <c r="L186" s="315">
        <f t="shared" si="52"/>
        <v>850.2</v>
      </c>
      <c r="M186" s="207">
        <f t="shared" si="51"/>
        <v>79.1</v>
      </c>
      <c r="N186" s="230">
        <v>78.3</v>
      </c>
      <c r="O186" s="207">
        <v>0.8</v>
      </c>
      <c r="P186" s="207">
        <v>0</v>
      </c>
      <c r="Q186" s="230">
        <f t="shared" si="50"/>
        <v>79.1</v>
      </c>
      <c r="R186" s="140" t="s">
        <v>785</v>
      </c>
      <c r="S186" s="296">
        <v>2</v>
      </c>
    </row>
    <row r="187" spans="1:19" ht="96">
      <c r="A187" s="530"/>
      <c r="B187" s="530"/>
      <c r="C187" s="262" t="s">
        <v>582</v>
      </c>
      <c r="D187" s="55" t="s">
        <v>289</v>
      </c>
      <c r="E187" s="320" t="s">
        <v>617</v>
      </c>
      <c r="F187" s="244" t="s">
        <v>501</v>
      </c>
      <c r="G187" s="205">
        <v>30</v>
      </c>
      <c r="H187" s="212">
        <f>L187</f>
        <v>913.5</v>
      </c>
      <c r="I187" s="224">
        <v>900</v>
      </c>
      <c r="J187" s="224">
        <v>13.5</v>
      </c>
      <c r="K187" s="224">
        <v>0</v>
      </c>
      <c r="L187" s="315">
        <f t="shared" si="52"/>
        <v>913.5</v>
      </c>
      <c r="M187" s="207">
        <f>Q187</f>
        <v>66.2</v>
      </c>
      <c r="N187" s="230">
        <v>66</v>
      </c>
      <c r="O187" s="207">
        <v>0.2</v>
      </c>
      <c r="P187" s="207">
        <v>0</v>
      </c>
      <c r="Q187" s="230">
        <f t="shared" si="50"/>
        <v>66.2</v>
      </c>
      <c r="R187" s="140" t="s">
        <v>633</v>
      </c>
      <c r="S187" s="296">
        <v>0</v>
      </c>
    </row>
    <row r="188" spans="1:19" ht="24">
      <c r="A188" s="530"/>
      <c r="B188" s="530"/>
      <c r="C188" s="262" t="s">
        <v>164</v>
      </c>
      <c r="D188" s="69"/>
      <c r="E188" s="290"/>
      <c r="F188" s="132"/>
      <c r="G188" s="205"/>
      <c r="H188" s="212">
        <f t="shared" si="46"/>
        <v>9419.7</v>
      </c>
      <c r="I188" s="210">
        <f>I189</f>
        <v>9200.2</v>
      </c>
      <c r="J188" s="210">
        <f>J189</f>
        <v>219.5</v>
      </c>
      <c r="K188" s="210">
        <f>K189</f>
        <v>0</v>
      </c>
      <c r="L188" s="315">
        <f t="shared" si="52"/>
        <v>9419.7</v>
      </c>
      <c r="M188" s="207">
        <f>Q188</f>
        <v>304.3</v>
      </c>
      <c r="N188" s="207">
        <f>N189</f>
        <v>300.7</v>
      </c>
      <c r="O188" s="207">
        <f>O189</f>
        <v>3.6</v>
      </c>
      <c r="P188" s="207">
        <f>P189</f>
        <v>0</v>
      </c>
      <c r="Q188" s="230">
        <f t="shared" si="50"/>
        <v>304.3</v>
      </c>
      <c r="R188" s="209">
        <f>R189+R190+R191+R192</f>
        <v>32</v>
      </c>
      <c r="S188" s="299">
        <f>S189+S190+S191+S192</f>
        <v>32</v>
      </c>
    </row>
    <row r="189" spans="1:19" ht="29.25" customHeight="1">
      <c r="A189" s="530"/>
      <c r="B189" s="530"/>
      <c r="C189" s="86" t="s">
        <v>165</v>
      </c>
      <c r="D189" s="565" t="s">
        <v>290</v>
      </c>
      <c r="E189" s="633" t="s">
        <v>625</v>
      </c>
      <c r="F189" s="247" t="s">
        <v>733</v>
      </c>
      <c r="G189" s="205">
        <v>30</v>
      </c>
      <c r="H189" s="539">
        <f>I189+J189</f>
        <v>9419.7</v>
      </c>
      <c r="I189" s="572">
        <v>9200.2</v>
      </c>
      <c r="J189" s="572">
        <f>112.6+106.9</f>
        <v>219.5</v>
      </c>
      <c r="K189" s="268"/>
      <c r="L189" s="572">
        <f>J189+I189+K190</f>
        <v>9419.7</v>
      </c>
      <c r="M189" s="561">
        <f>Q189</f>
        <v>304.3</v>
      </c>
      <c r="N189" s="549">
        <v>300.7</v>
      </c>
      <c r="O189" s="561">
        <v>3.6</v>
      </c>
      <c r="P189" s="561">
        <v>0</v>
      </c>
      <c r="Q189" s="549">
        <f>O189+N189</f>
        <v>304.3</v>
      </c>
      <c r="R189" s="229">
        <v>29</v>
      </c>
      <c r="S189" s="296">
        <v>29</v>
      </c>
    </row>
    <row r="190" spans="1:19" ht="36">
      <c r="A190" s="530"/>
      <c r="B190" s="530"/>
      <c r="C190" s="86" t="s">
        <v>166</v>
      </c>
      <c r="D190" s="566"/>
      <c r="E190" s="635"/>
      <c r="F190" s="244" t="s">
        <v>734</v>
      </c>
      <c r="G190" s="80" t="s">
        <v>737</v>
      </c>
      <c r="H190" s="540"/>
      <c r="I190" s="573"/>
      <c r="J190" s="573"/>
      <c r="K190" s="269">
        <v>0</v>
      </c>
      <c r="L190" s="573"/>
      <c r="M190" s="562"/>
      <c r="N190" s="564"/>
      <c r="O190" s="562"/>
      <c r="P190" s="562"/>
      <c r="Q190" s="564"/>
      <c r="R190" s="209">
        <v>0</v>
      </c>
      <c r="S190" s="296"/>
    </row>
    <row r="191" spans="1:19" ht="29.25" customHeight="1">
      <c r="A191" s="530"/>
      <c r="B191" s="530"/>
      <c r="C191" s="86" t="s">
        <v>167</v>
      </c>
      <c r="D191" s="566"/>
      <c r="E191" s="635"/>
      <c r="F191" s="244" t="s">
        <v>735</v>
      </c>
      <c r="G191" s="205">
        <v>35</v>
      </c>
      <c r="H191" s="540"/>
      <c r="I191" s="573"/>
      <c r="J191" s="573"/>
      <c r="K191" s="269"/>
      <c r="L191" s="573"/>
      <c r="M191" s="562"/>
      <c r="N191" s="564"/>
      <c r="O191" s="562"/>
      <c r="P191" s="562"/>
      <c r="Q191" s="564"/>
      <c r="R191" s="209">
        <v>2</v>
      </c>
      <c r="S191" s="296">
        <v>2</v>
      </c>
    </row>
    <row r="192" spans="1:19" ht="24.75" customHeight="1">
      <c r="A192" s="530"/>
      <c r="B192" s="530"/>
      <c r="C192" s="86" t="s">
        <v>168</v>
      </c>
      <c r="D192" s="567"/>
      <c r="E192" s="634"/>
      <c r="F192" s="244" t="s">
        <v>736</v>
      </c>
      <c r="G192" s="205">
        <v>20</v>
      </c>
      <c r="H192" s="541"/>
      <c r="I192" s="574"/>
      <c r="J192" s="574"/>
      <c r="K192" s="270"/>
      <c r="L192" s="574"/>
      <c r="M192" s="563"/>
      <c r="N192" s="550"/>
      <c r="O192" s="563"/>
      <c r="P192" s="563"/>
      <c r="Q192" s="550"/>
      <c r="R192" s="209">
        <v>1</v>
      </c>
      <c r="S192" s="296">
        <v>1</v>
      </c>
    </row>
    <row r="193" spans="1:19" ht="26.25" customHeight="1">
      <c r="A193" s="530"/>
      <c r="B193" s="530"/>
      <c r="C193" s="262" t="s">
        <v>14</v>
      </c>
      <c r="D193" s="55" t="s">
        <v>277</v>
      </c>
      <c r="E193" s="320" t="s">
        <v>386</v>
      </c>
      <c r="F193" s="247" t="s">
        <v>689</v>
      </c>
      <c r="G193" s="205">
        <v>75</v>
      </c>
      <c r="H193" s="212">
        <f t="shared" si="46"/>
        <v>674.4</v>
      </c>
      <c r="I193" s="224">
        <v>669</v>
      </c>
      <c r="J193" s="224">
        <v>5.4</v>
      </c>
      <c r="K193" s="224">
        <v>0</v>
      </c>
      <c r="L193" s="314">
        <f>J193+I193+K193</f>
        <v>674.4</v>
      </c>
      <c r="M193" s="207">
        <f aca="true" t="shared" si="53" ref="M193:M199">Q193</f>
        <v>17.8</v>
      </c>
      <c r="N193" s="230">
        <v>17.8</v>
      </c>
      <c r="O193" s="207">
        <v>0</v>
      </c>
      <c r="P193" s="207">
        <v>0</v>
      </c>
      <c r="Q193" s="230">
        <f aca="true" t="shared" si="54" ref="Q193:Q199">O193+N193+P193</f>
        <v>17.8</v>
      </c>
      <c r="R193" s="209">
        <v>2</v>
      </c>
      <c r="S193" s="296">
        <v>2</v>
      </c>
    </row>
    <row r="194" spans="1:19" ht="46.5" customHeight="1">
      <c r="A194" s="530"/>
      <c r="B194" s="530"/>
      <c r="C194" s="262" t="s">
        <v>128</v>
      </c>
      <c r="D194" s="55" t="s">
        <v>287</v>
      </c>
      <c r="E194" s="320" t="s">
        <v>413</v>
      </c>
      <c r="F194" s="244" t="s">
        <v>690</v>
      </c>
      <c r="G194" s="205">
        <v>550</v>
      </c>
      <c r="H194" s="212">
        <f t="shared" si="46"/>
        <v>16613.7</v>
      </c>
      <c r="I194" s="224">
        <v>16384.3</v>
      </c>
      <c r="J194" s="224">
        <v>229.4</v>
      </c>
      <c r="K194" s="224">
        <v>0</v>
      </c>
      <c r="L194" s="314">
        <f aca="true" t="shared" si="55" ref="L194:L199">J194+I194+K194</f>
        <v>16613.7</v>
      </c>
      <c r="M194" s="207">
        <f t="shared" si="53"/>
        <v>2510.7999999999997</v>
      </c>
      <c r="N194" s="230">
        <v>2479.7</v>
      </c>
      <c r="O194" s="207">
        <v>31.1</v>
      </c>
      <c r="P194" s="207">
        <v>0</v>
      </c>
      <c r="Q194" s="230">
        <f t="shared" si="54"/>
        <v>2510.7999999999997</v>
      </c>
      <c r="R194" s="229">
        <v>528</v>
      </c>
      <c r="S194" s="296">
        <v>477</v>
      </c>
    </row>
    <row r="195" spans="1:19" ht="46.5" customHeight="1">
      <c r="A195" s="530"/>
      <c r="B195" s="530"/>
      <c r="C195" s="262" t="s">
        <v>466</v>
      </c>
      <c r="D195" s="55"/>
      <c r="E195" s="320" t="s">
        <v>467</v>
      </c>
      <c r="F195" s="244" t="s">
        <v>767</v>
      </c>
      <c r="G195" s="205">
        <v>41</v>
      </c>
      <c r="H195" s="212">
        <f t="shared" si="46"/>
        <v>13229.2</v>
      </c>
      <c r="I195" s="224">
        <v>13229.2</v>
      </c>
      <c r="J195" s="224">
        <v>0</v>
      </c>
      <c r="K195" s="224">
        <v>0</v>
      </c>
      <c r="L195" s="314">
        <f t="shared" si="55"/>
        <v>13229.2</v>
      </c>
      <c r="M195" s="207">
        <f t="shared" si="53"/>
        <v>0</v>
      </c>
      <c r="N195" s="207">
        <v>0</v>
      </c>
      <c r="O195" s="207">
        <v>0</v>
      </c>
      <c r="P195" s="207">
        <v>0</v>
      </c>
      <c r="Q195" s="230">
        <f t="shared" si="54"/>
        <v>0</v>
      </c>
      <c r="R195" s="229">
        <v>0</v>
      </c>
      <c r="S195" s="296">
        <v>0</v>
      </c>
    </row>
    <row r="196" spans="1:20" ht="69" customHeight="1">
      <c r="A196" s="530"/>
      <c r="B196" s="530"/>
      <c r="C196" s="262" t="s">
        <v>469</v>
      </c>
      <c r="D196" s="55"/>
      <c r="E196" s="320" t="s">
        <v>468</v>
      </c>
      <c r="F196" s="244" t="s">
        <v>766</v>
      </c>
      <c r="G196" s="205">
        <v>10</v>
      </c>
      <c r="H196" s="212">
        <f t="shared" si="46"/>
        <v>2274</v>
      </c>
      <c r="I196" s="224">
        <v>1840</v>
      </c>
      <c r="J196" s="224">
        <v>434</v>
      </c>
      <c r="K196" s="224">
        <v>0</v>
      </c>
      <c r="L196" s="314">
        <f t="shared" si="55"/>
        <v>2274</v>
      </c>
      <c r="M196" s="207">
        <f t="shared" si="53"/>
        <v>59.1</v>
      </c>
      <c r="N196" s="207">
        <v>0</v>
      </c>
      <c r="O196" s="207">
        <v>59.1</v>
      </c>
      <c r="P196" s="207">
        <v>0</v>
      </c>
      <c r="Q196" s="230">
        <f t="shared" si="54"/>
        <v>59.1</v>
      </c>
      <c r="R196" s="209">
        <v>0</v>
      </c>
      <c r="S196" s="296">
        <v>0</v>
      </c>
      <c r="T196" s="292"/>
    </row>
    <row r="197" spans="1:20" ht="46.5" customHeight="1">
      <c r="A197" s="530"/>
      <c r="B197" s="530"/>
      <c r="C197" s="262" t="s">
        <v>473</v>
      </c>
      <c r="D197" s="55"/>
      <c r="E197" s="320" t="s">
        <v>474</v>
      </c>
      <c r="F197" s="244" t="s">
        <v>519</v>
      </c>
      <c r="G197" s="205">
        <v>50</v>
      </c>
      <c r="H197" s="212">
        <v>600</v>
      </c>
      <c r="I197" s="224">
        <v>600</v>
      </c>
      <c r="J197" s="224">
        <v>0</v>
      </c>
      <c r="K197" s="224">
        <v>0</v>
      </c>
      <c r="L197" s="314">
        <f t="shared" si="55"/>
        <v>600</v>
      </c>
      <c r="M197" s="207">
        <f t="shared" si="53"/>
        <v>50</v>
      </c>
      <c r="N197" s="207">
        <v>0</v>
      </c>
      <c r="O197" s="207">
        <v>0</v>
      </c>
      <c r="P197" s="207">
        <v>50</v>
      </c>
      <c r="Q197" s="230">
        <f t="shared" si="54"/>
        <v>50</v>
      </c>
      <c r="R197" s="296">
        <v>37</v>
      </c>
      <c r="S197" s="296">
        <v>37</v>
      </c>
      <c r="T197" s="292">
        <f>P197-S197</f>
        <v>13</v>
      </c>
    </row>
    <row r="198" spans="1:20" ht="36.75" customHeight="1">
      <c r="A198" s="531"/>
      <c r="B198" s="530"/>
      <c r="C198" s="262" t="s">
        <v>486</v>
      </c>
      <c r="D198" s="71"/>
      <c r="E198" s="291" t="s">
        <v>487</v>
      </c>
      <c r="F198" s="247">
        <v>1.54</v>
      </c>
      <c r="G198" s="71">
        <v>300</v>
      </c>
      <c r="H198" s="212">
        <f t="shared" si="46"/>
        <v>462</v>
      </c>
      <c r="I198" s="224">
        <v>462</v>
      </c>
      <c r="J198" s="224">
        <v>0</v>
      </c>
      <c r="K198" s="224">
        <v>0</v>
      </c>
      <c r="L198" s="314">
        <f t="shared" si="55"/>
        <v>462</v>
      </c>
      <c r="M198" s="207">
        <f t="shared" si="53"/>
        <v>0</v>
      </c>
      <c r="N198" s="207">
        <v>0</v>
      </c>
      <c r="O198" s="207">
        <v>0</v>
      </c>
      <c r="P198" s="207">
        <v>0</v>
      </c>
      <c r="Q198" s="230">
        <f t="shared" si="54"/>
        <v>0</v>
      </c>
      <c r="R198" s="209">
        <v>55</v>
      </c>
      <c r="S198" s="296">
        <v>28</v>
      </c>
      <c r="T198" s="292"/>
    </row>
    <row r="199" spans="1:21" ht="185.25" customHeight="1">
      <c r="A199" s="265"/>
      <c r="B199" s="531"/>
      <c r="C199" s="262" t="s">
        <v>548</v>
      </c>
      <c r="D199" s="71" t="s">
        <v>421</v>
      </c>
      <c r="E199" s="291" t="s">
        <v>549</v>
      </c>
      <c r="F199" s="247" t="s">
        <v>674</v>
      </c>
      <c r="G199" s="71">
        <v>19</v>
      </c>
      <c r="H199" s="214">
        <v>666.5</v>
      </c>
      <c r="I199" s="224">
        <v>0</v>
      </c>
      <c r="J199" s="224">
        <v>0</v>
      </c>
      <c r="K199" s="224">
        <v>666.5</v>
      </c>
      <c r="L199" s="314">
        <f t="shared" si="55"/>
        <v>666.5</v>
      </c>
      <c r="M199" s="207">
        <f t="shared" si="53"/>
        <v>55</v>
      </c>
      <c r="N199" s="207">
        <v>0</v>
      </c>
      <c r="O199" s="207">
        <v>0</v>
      </c>
      <c r="P199" s="207">
        <v>55</v>
      </c>
      <c r="Q199" s="230">
        <f t="shared" si="54"/>
        <v>55</v>
      </c>
      <c r="R199" s="296" t="s">
        <v>769</v>
      </c>
      <c r="S199" s="296" t="s">
        <v>786</v>
      </c>
      <c r="T199" s="292">
        <v>51.5</v>
      </c>
      <c r="U199" s="206">
        <f>Q199-T199</f>
        <v>3.5</v>
      </c>
    </row>
    <row r="200" spans="1:20" s="100" customFormat="1" ht="21.75" customHeight="1">
      <c r="A200" s="96"/>
      <c r="B200" s="34" t="s">
        <v>316</v>
      </c>
      <c r="C200" s="218"/>
      <c r="D200" s="233"/>
      <c r="E200" s="233"/>
      <c r="F200" s="218"/>
      <c r="G200" s="218"/>
      <c r="H200" s="233">
        <f>H199+H198+H197+H196+H195+H194+H193+H188+H187+H186+H185+H184+H183+H182+H181+H180+H179+H178+H177+H176+H175+H174+H173+H172+H171+H170+H169+H168+H167+H166+H165+H164+H163+H162+H161+H160+H159+H158+H157+H156+H155+H154+H153+H152+H151+H150+H149+H148+H147+H146</f>
        <v>1115926.097</v>
      </c>
      <c r="I200" s="233">
        <f aca="true" t="shared" si="56" ref="I200:Q200">I199+I198+I197+I196+I195+I194+I193+I188+I187+I186+I185+I184+I183+I182+I181+I180+I179+I178+I177+I176+I175+I174+I173+I172+I171+I170+I169+I168+I167+I166+I165+I164+I163+I162+I161+I160+I159+I158+I157+I156+I155+I154+I153+I152+I151+I150+I149+I148+I147+I146</f>
        <v>1095613.7970000003</v>
      </c>
      <c r="J200" s="233">
        <f t="shared" si="56"/>
        <v>19645.800000000003</v>
      </c>
      <c r="K200" s="233">
        <f t="shared" si="56"/>
        <v>666.5</v>
      </c>
      <c r="L200" s="233">
        <f t="shared" si="56"/>
        <v>1115926.097</v>
      </c>
      <c r="M200" s="233">
        <f t="shared" si="56"/>
        <v>165926.5</v>
      </c>
      <c r="N200" s="233">
        <f t="shared" si="56"/>
        <v>163322.90000000005</v>
      </c>
      <c r="O200" s="233">
        <f t="shared" si="56"/>
        <v>2498.6000000000004</v>
      </c>
      <c r="P200" s="233">
        <f t="shared" si="56"/>
        <v>105</v>
      </c>
      <c r="Q200" s="233">
        <f t="shared" si="56"/>
        <v>165926.5</v>
      </c>
      <c r="R200" s="233"/>
      <c r="S200" s="279"/>
      <c r="T200" s="278"/>
    </row>
    <row r="201" spans="1:19" ht="24">
      <c r="A201" s="534" t="s">
        <v>129</v>
      </c>
      <c r="B201" s="534" t="s">
        <v>452</v>
      </c>
      <c r="C201" s="262" t="s">
        <v>130</v>
      </c>
      <c r="D201" s="565" t="s">
        <v>259</v>
      </c>
      <c r="E201" s="633" t="s">
        <v>366</v>
      </c>
      <c r="F201" s="244">
        <v>20</v>
      </c>
      <c r="G201" s="80" t="s">
        <v>712</v>
      </c>
      <c r="H201" s="568">
        <f>L201</f>
        <v>625</v>
      </c>
      <c r="I201" s="559">
        <v>615</v>
      </c>
      <c r="J201" s="559">
        <v>10</v>
      </c>
      <c r="K201" s="559">
        <v>0</v>
      </c>
      <c r="L201" s="559">
        <f>I201+J201+K201</f>
        <v>625</v>
      </c>
      <c r="M201" s="561">
        <f>Q201</f>
        <v>71.7</v>
      </c>
      <c r="N201" s="230">
        <v>0</v>
      </c>
      <c r="O201" s="207">
        <v>0</v>
      </c>
      <c r="P201" s="207">
        <v>0</v>
      </c>
      <c r="Q201" s="549">
        <f>N201+N202+O201+O202+P201+P202</f>
        <v>71.7</v>
      </c>
      <c r="R201" s="209">
        <v>2</v>
      </c>
      <c r="S201" s="296">
        <v>2</v>
      </c>
    </row>
    <row r="202" spans="1:19" ht="24">
      <c r="A202" s="530"/>
      <c r="B202" s="530"/>
      <c r="C202" s="262" t="s">
        <v>131</v>
      </c>
      <c r="D202" s="566"/>
      <c r="E202" s="635"/>
      <c r="F202" s="244">
        <v>21</v>
      </c>
      <c r="G202" s="80" t="s">
        <v>712</v>
      </c>
      <c r="H202" s="569"/>
      <c r="I202" s="560"/>
      <c r="J202" s="560"/>
      <c r="K202" s="560"/>
      <c r="L202" s="560"/>
      <c r="M202" s="563"/>
      <c r="N202" s="230">
        <v>71.2</v>
      </c>
      <c r="O202" s="207">
        <v>0.5</v>
      </c>
      <c r="P202" s="207">
        <v>0</v>
      </c>
      <c r="Q202" s="550"/>
      <c r="R202" s="209">
        <v>3</v>
      </c>
      <c r="S202" s="296">
        <v>1</v>
      </c>
    </row>
    <row r="203" spans="1:19" ht="36">
      <c r="A203" s="530"/>
      <c r="B203" s="530"/>
      <c r="C203" s="262" t="s">
        <v>132</v>
      </c>
      <c r="D203" s="567"/>
      <c r="E203" s="634"/>
      <c r="F203" s="244">
        <v>2</v>
      </c>
      <c r="G203" s="205">
        <v>30</v>
      </c>
      <c r="H203" s="215">
        <f aca="true" t="shared" si="57" ref="H203:H208">L203</f>
        <v>730</v>
      </c>
      <c r="I203" s="224">
        <v>720</v>
      </c>
      <c r="J203" s="224">
        <v>10</v>
      </c>
      <c r="K203" s="224">
        <v>0</v>
      </c>
      <c r="L203" s="314">
        <f aca="true" t="shared" si="58" ref="L203:L208">I203+J203+K203</f>
        <v>730</v>
      </c>
      <c r="M203" s="207">
        <f>N203+O203</f>
        <v>75</v>
      </c>
      <c r="N203" s="230">
        <v>74</v>
      </c>
      <c r="O203" s="207">
        <v>1</v>
      </c>
      <c r="P203" s="207">
        <v>0</v>
      </c>
      <c r="Q203" s="230">
        <f aca="true" t="shared" si="59" ref="Q203:Q208">N203+O203</f>
        <v>75</v>
      </c>
      <c r="R203" s="229">
        <v>27</v>
      </c>
      <c r="S203" s="296">
        <v>9</v>
      </c>
    </row>
    <row r="204" spans="1:19" ht="24">
      <c r="A204" s="530"/>
      <c r="B204" s="530"/>
      <c r="C204" s="262" t="s">
        <v>134</v>
      </c>
      <c r="D204" s="55" t="s">
        <v>205</v>
      </c>
      <c r="E204" s="320" t="s">
        <v>363</v>
      </c>
      <c r="F204" s="244">
        <v>3</v>
      </c>
      <c r="G204" s="205">
        <v>890</v>
      </c>
      <c r="H204" s="212">
        <f t="shared" si="57"/>
        <v>32488.6</v>
      </c>
      <c r="I204" s="224">
        <v>32040</v>
      </c>
      <c r="J204" s="224">
        <v>448.6</v>
      </c>
      <c r="K204" s="224">
        <v>0</v>
      </c>
      <c r="L204" s="314">
        <f t="shared" si="58"/>
        <v>32488.6</v>
      </c>
      <c r="M204" s="207">
        <f>Q204</f>
        <v>4845</v>
      </c>
      <c r="N204" s="230">
        <v>4767</v>
      </c>
      <c r="O204" s="207">
        <v>78</v>
      </c>
      <c r="P204" s="207">
        <v>0</v>
      </c>
      <c r="Q204" s="230">
        <f t="shared" si="59"/>
        <v>4845</v>
      </c>
      <c r="R204" s="229">
        <v>799</v>
      </c>
      <c r="S204" s="296">
        <v>791</v>
      </c>
    </row>
    <row r="205" spans="1:19" ht="36">
      <c r="A205" s="530"/>
      <c r="B205" s="530"/>
      <c r="C205" s="262" t="s">
        <v>135</v>
      </c>
      <c r="D205" s="55" t="s">
        <v>206</v>
      </c>
      <c r="E205" s="320" t="s">
        <v>362</v>
      </c>
      <c r="F205" s="244">
        <v>10</v>
      </c>
      <c r="G205" s="205">
        <v>400</v>
      </c>
      <c r="H205" s="212">
        <f t="shared" si="57"/>
        <v>4100</v>
      </c>
      <c r="I205" s="224">
        <v>4000</v>
      </c>
      <c r="J205" s="224">
        <v>100</v>
      </c>
      <c r="K205" s="224">
        <v>0</v>
      </c>
      <c r="L205" s="314">
        <f t="shared" si="58"/>
        <v>4100</v>
      </c>
      <c r="M205" s="207">
        <f>Q205</f>
        <v>279.8</v>
      </c>
      <c r="N205" s="230">
        <v>276</v>
      </c>
      <c r="O205" s="207">
        <v>3.8</v>
      </c>
      <c r="P205" s="207">
        <v>0</v>
      </c>
      <c r="Q205" s="230">
        <f t="shared" si="59"/>
        <v>279.8</v>
      </c>
      <c r="R205" s="209">
        <v>28</v>
      </c>
      <c r="S205" s="296">
        <v>19</v>
      </c>
    </row>
    <row r="206" spans="1:19" ht="61.5" customHeight="1">
      <c r="A206" s="530"/>
      <c r="B206" s="530"/>
      <c r="C206" s="262" t="s">
        <v>563</v>
      </c>
      <c r="D206" s="55" t="s">
        <v>207</v>
      </c>
      <c r="E206" s="320" t="s">
        <v>365</v>
      </c>
      <c r="F206" s="244">
        <v>6</v>
      </c>
      <c r="G206" s="205">
        <v>90</v>
      </c>
      <c r="H206" s="212">
        <f t="shared" si="57"/>
        <v>6557.8</v>
      </c>
      <c r="I206" s="224">
        <v>6480</v>
      </c>
      <c r="J206" s="224">
        <v>77.8</v>
      </c>
      <c r="K206" s="224">
        <v>0</v>
      </c>
      <c r="L206" s="314">
        <f t="shared" si="58"/>
        <v>6557.8</v>
      </c>
      <c r="M206" s="207">
        <f>Q206</f>
        <v>994.3</v>
      </c>
      <c r="N206" s="230">
        <v>984</v>
      </c>
      <c r="O206" s="207">
        <v>10.3</v>
      </c>
      <c r="P206" s="207">
        <v>0</v>
      </c>
      <c r="Q206" s="230">
        <f t="shared" si="59"/>
        <v>994.3</v>
      </c>
      <c r="R206" s="229" t="s">
        <v>645</v>
      </c>
      <c r="S206" s="296" t="s">
        <v>787</v>
      </c>
    </row>
    <row r="207" spans="1:19" ht="51" customHeight="1">
      <c r="A207" s="530"/>
      <c r="B207" s="530"/>
      <c r="C207" s="262" t="s">
        <v>136</v>
      </c>
      <c r="D207" s="55" t="s">
        <v>261</v>
      </c>
      <c r="E207" s="320" t="s">
        <v>443</v>
      </c>
      <c r="F207" s="244">
        <v>2.4</v>
      </c>
      <c r="G207" s="205">
        <v>850</v>
      </c>
      <c r="H207" s="212">
        <f t="shared" si="57"/>
        <v>2040</v>
      </c>
      <c r="I207" s="224">
        <v>2040</v>
      </c>
      <c r="J207" s="224">
        <v>0</v>
      </c>
      <c r="K207" s="224">
        <v>0</v>
      </c>
      <c r="L207" s="314">
        <f t="shared" si="58"/>
        <v>2040</v>
      </c>
      <c r="M207" s="207">
        <f>Q207</f>
        <v>0</v>
      </c>
      <c r="N207" s="230">
        <v>0</v>
      </c>
      <c r="O207" s="207">
        <v>0</v>
      </c>
      <c r="P207" s="207">
        <v>0</v>
      </c>
      <c r="Q207" s="230">
        <f t="shared" si="59"/>
        <v>0</v>
      </c>
      <c r="R207" s="229">
        <v>0</v>
      </c>
      <c r="S207" s="296">
        <v>0</v>
      </c>
    </row>
    <row r="208" spans="1:19" ht="24">
      <c r="A208" s="530"/>
      <c r="B208" s="530"/>
      <c r="C208" s="262" t="s">
        <v>137</v>
      </c>
      <c r="D208" s="55" t="s">
        <v>258</v>
      </c>
      <c r="E208" s="320" t="s">
        <v>364</v>
      </c>
      <c r="F208" s="247">
        <v>3.75</v>
      </c>
      <c r="G208" s="205">
        <v>20</v>
      </c>
      <c r="H208" s="212">
        <f t="shared" si="57"/>
        <v>75</v>
      </c>
      <c r="I208" s="224">
        <v>75</v>
      </c>
      <c r="J208" s="224">
        <v>0</v>
      </c>
      <c r="K208" s="224">
        <v>0</v>
      </c>
      <c r="L208" s="314">
        <f t="shared" si="58"/>
        <v>75</v>
      </c>
      <c r="M208" s="207">
        <f>Q208</f>
        <v>0</v>
      </c>
      <c r="N208" s="230">
        <v>0</v>
      </c>
      <c r="O208" s="207">
        <v>0</v>
      </c>
      <c r="P208" s="207">
        <v>0</v>
      </c>
      <c r="Q208" s="230">
        <f t="shared" si="59"/>
        <v>0</v>
      </c>
      <c r="R208" s="209">
        <v>0</v>
      </c>
      <c r="S208" s="296">
        <v>0</v>
      </c>
    </row>
    <row r="209" spans="1:20" s="100" customFormat="1" ht="19.5" customHeight="1">
      <c r="A209" s="218"/>
      <c r="B209" s="34" t="s">
        <v>316</v>
      </c>
      <c r="C209" s="218"/>
      <c r="D209" s="233"/>
      <c r="E209" s="233"/>
      <c r="F209" s="218"/>
      <c r="G209" s="218"/>
      <c r="H209" s="233">
        <f>H208+H207+H206+H205+H204+H203+H202+H201</f>
        <v>46616.399999999994</v>
      </c>
      <c r="I209" s="233">
        <f aca="true" t="shared" si="60" ref="I209:Q209">I208+I207+I206+I205+I204+I203+I202+I201</f>
        <v>45970</v>
      </c>
      <c r="J209" s="233">
        <f t="shared" si="60"/>
        <v>646.4000000000001</v>
      </c>
      <c r="K209" s="233">
        <f t="shared" si="60"/>
        <v>0</v>
      </c>
      <c r="L209" s="233">
        <f t="shared" si="60"/>
        <v>46616.399999999994</v>
      </c>
      <c r="M209" s="233">
        <f t="shared" si="60"/>
        <v>6265.8</v>
      </c>
      <c r="N209" s="233">
        <f t="shared" si="60"/>
        <v>6172.2</v>
      </c>
      <c r="O209" s="233">
        <f t="shared" si="60"/>
        <v>93.6</v>
      </c>
      <c r="P209" s="233">
        <f t="shared" si="60"/>
        <v>0</v>
      </c>
      <c r="Q209" s="233">
        <f t="shared" si="60"/>
        <v>6265.8</v>
      </c>
      <c r="R209" s="233"/>
      <c r="S209" s="279"/>
      <c r="T209" s="278"/>
    </row>
    <row r="210" spans="1:19" ht="58.5" customHeight="1">
      <c r="A210" s="534" t="s">
        <v>138</v>
      </c>
      <c r="B210" s="557" t="s">
        <v>322</v>
      </c>
      <c r="C210" s="262" t="s">
        <v>139</v>
      </c>
      <c r="D210" s="535" t="s">
        <v>609</v>
      </c>
      <c r="E210" s="639" t="s">
        <v>293</v>
      </c>
      <c r="F210" s="244">
        <v>350</v>
      </c>
      <c r="G210" s="205">
        <v>1</v>
      </c>
      <c r="H210" s="212">
        <f>L210</f>
        <v>350</v>
      </c>
      <c r="I210" s="220">
        <v>350</v>
      </c>
      <c r="J210" s="220">
        <v>0</v>
      </c>
      <c r="K210" s="41">
        <v>0</v>
      </c>
      <c r="L210" s="314">
        <f>I210+J210+K210</f>
        <v>350</v>
      </c>
      <c r="M210" s="207">
        <f>Q210</f>
        <v>0</v>
      </c>
      <c r="N210" s="207">
        <v>0</v>
      </c>
      <c r="O210" s="207">
        <v>0</v>
      </c>
      <c r="P210" s="207">
        <v>0</v>
      </c>
      <c r="Q210" s="230">
        <f>O210+N210</f>
        <v>0</v>
      </c>
      <c r="R210" s="209">
        <v>0</v>
      </c>
      <c r="S210" s="296">
        <v>0</v>
      </c>
    </row>
    <row r="211" spans="1:19" ht="50.25" customHeight="1">
      <c r="A211" s="530"/>
      <c r="B211" s="557"/>
      <c r="C211" s="262" t="s">
        <v>140</v>
      </c>
      <c r="D211" s="558"/>
      <c r="E211" s="640"/>
      <c r="F211" s="244" t="s">
        <v>502</v>
      </c>
      <c r="G211" s="205">
        <v>8</v>
      </c>
      <c r="H211" s="212">
        <f>L211</f>
        <v>521.3</v>
      </c>
      <c r="I211" s="220">
        <v>521.3</v>
      </c>
      <c r="J211" s="220">
        <v>0</v>
      </c>
      <c r="K211" s="41">
        <v>0</v>
      </c>
      <c r="L211" s="314">
        <f>I211+J211+K211</f>
        <v>521.3</v>
      </c>
      <c r="M211" s="207">
        <f>Q211</f>
        <v>71.7</v>
      </c>
      <c r="N211" s="230">
        <v>71.7</v>
      </c>
      <c r="O211" s="207">
        <v>0</v>
      </c>
      <c r="P211" s="207">
        <v>0</v>
      </c>
      <c r="Q211" s="230">
        <f>O211+N211</f>
        <v>71.7</v>
      </c>
      <c r="R211" s="229">
        <v>8</v>
      </c>
      <c r="S211" s="296">
        <v>8</v>
      </c>
    </row>
    <row r="212" spans="1:20" s="100" customFormat="1" ht="21.75" customHeight="1">
      <c r="A212" s="107"/>
      <c r="B212" s="108" t="s">
        <v>316</v>
      </c>
      <c r="C212" s="218"/>
      <c r="D212" s="218"/>
      <c r="E212" s="218"/>
      <c r="F212" s="109"/>
      <c r="G212" s="218"/>
      <c r="H212" s="218">
        <f>SUM(H210:H211)</f>
        <v>871.3</v>
      </c>
      <c r="I212" s="218">
        <f aca="true" t="shared" si="61" ref="I212:Q212">SUM(I210:I211)</f>
        <v>871.3</v>
      </c>
      <c r="J212" s="218">
        <f t="shared" si="61"/>
        <v>0</v>
      </c>
      <c r="K212" s="218">
        <f t="shared" si="61"/>
        <v>0</v>
      </c>
      <c r="L212" s="218">
        <f t="shared" si="61"/>
        <v>871.3</v>
      </c>
      <c r="M212" s="218">
        <f t="shared" si="61"/>
        <v>71.7</v>
      </c>
      <c r="N212" s="218">
        <f t="shared" si="61"/>
        <v>71.7</v>
      </c>
      <c r="O212" s="218">
        <f t="shared" si="61"/>
        <v>0</v>
      </c>
      <c r="P212" s="218">
        <f t="shared" si="61"/>
        <v>0</v>
      </c>
      <c r="Q212" s="218">
        <f t="shared" si="61"/>
        <v>71.7</v>
      </c>
      <c r="R212" s="218"/>
      <c r="S212" s="309"/>
      <c r="T212" s="278"/>
    </row>
    <row r="213" spans="1:19" ht="138" customHeight="1">
      <c r="A213" s="530" t="s">
        <v>143</v>
      </c>
      <c r="B213" s="534" t="s">
        <v>323</v>
      </c>
      <c r="C213" s="134" t="s">
        <v>141</v>
      </c>
      <c r="D213" s="61" t="s">
        <v>294</v>
      </c>
      <c r="E213" s="641" t="s">
        <v>444</v>
      </c>
      <c r="F213" s="255" t="s">
        <v>754</v>
      </c>
      <c r="G213" s="205">
        <v>5800</v>
      </c>
      <c r="H213" s="212">
        <v>90864.3</v>
      </c>
      <c r="I213" s="220">
        <v>89521.5</v>
      </c>
      <c r="J213" s="220">
        <v>1342.8</v>
      </c>
      <c r="K213" s="220">
        <v>0</v>
      </c>
      <c r="L213" s="314">
        <f>I213+J213+K213</f>
        <v>90864.3</v>
      </c>
      <c r="M213" s="207">
        <f aca="true" t="shared" si="62" ref="M213:M221">Q213</f>
        <v>14929.4</v>
      </c>
      <c r="N213" s="90">
        <v>14706</v>
      </c>
      <c r="O213" s="90">
        <v>223.4</v>
      </c>
      <c r="P213" s="207">
        <v>0</v>
      </c>
      <c r="Q213" s="230">
        <f aca="true" t="shared" si="63" ref="Q213:Q221">O213+N213</f>
        <v>14929.4</v>
      </c>
      <c r="R213" s="91">
        <v>894</v>
      </c>
      <c r="S213" s="296">
        <v>411</v>
      </c>
    </row>
    <row r="214" spans="1:19" ht="138" customHeight="1">
      <c r="A214" s="530"/>
      <c r="B214" s="530"/>
      <c r="C214" s="134" t="s">
        <v>527</v>
      </c>
      <c r="D214" s="61"/>
      <c r="E214" s="642"/>
      <c r="F214" s="244" t="s">
        <v>755</v>
      </c>
      <c r="G214" s="205">
        <v>587</v>
      </c>
      <c r="H214" s="212">
        <v>4030.5</v>
      </c>
      <c r="I214" s="220">
        <v>0</v>
      </c>
      <c r="J214" s="220">
        <v>4030.5</v>
      </c>
      <c r="K214" s="220">
        <v>0</v>
      </c>
      <c r="L214" s="314">
        <f aca="true" t="shared" si="64" ref="L214:L221">I214+J214+K214</f>
        <v>4030.5</v>
      </c>
      <c r="M214" s="207">
        <f t="shared" si="62"/>
        <v>648</v>
      </c>
      <c r="N214" s="90">
        <v>0</v>
      </c>
      <c r="O214" s="90">
        <v>648</v>
      </c>
      <c r="P214" s="207">
        <v>0</v>
      </c>
      <c r="Q214" s="230">
        <f t="shared" si="63"/>
        <v>648</v>
      </c>
      <c r="R214" s="91">
        <v>79</v>
      </c>
      <c r="S214" s="296">
        <v>32</v>
      </c>
    </row>
    <row r="215" spans="1:19" ht="69" customHeight="1">
      <c r="A215" s="530"/>
      <c r="B215" s="530"/>
      <c r="C215" s="134" t="s">
        <v>142</v>
      </c>
      <c r="D215" s="61" t="s">
        <v>295</v>
      </c>
      <c r="E215" s="641" t="s">
        <v>445</v>
      </c>
      <c r="F215" s="244" t="s">
        <v>757</v>
      </c>
      <c r="G215" s="205">
        <v>1200</v>
      </c>
      <c r="H215" s="212">
        <v>25262.7</v>
      </c>
      <c r="I215" s="220">
        <v>25058.2</v>
      </c>
      <c r="J215" s="220">
        <v>204.5</v>
      </c>
      <c r="K215" s="220">
        <v>0</v>
      </c>
      <c r="L215" s="314">
        <f t="shared" si="64"/>
        <v>25262.7</v>
      </c>
      <c r="M215" s="207">
        <f t="shared" si="62"/>
        <v>4491.5</v>
      </c>
      <c r="N215" s="319">
        <v>4434</v>
      </c>
      <c r="O215" s="319">
        <v>57.5</v>
      </c>
      <c r="P215" s="207">
        <v>0</v>
      </c>
      <c r="Q215" s="90">
        <f t="shared" si="63"/>
        <v>4491.5</v>
      </c>
      <c r="R215" s="91">
        <v>358</v>
      </c>
      <c r="S215" s="296">
        <v>138</v>
      </c>
    </row>
    <row r="216" spans="1:19" ht="95.25" customHeight="1">
      <c r="A216" s="530"/>
      <c r="B216" s="530"/>
      <c r="C216" s="134" t="s">
        <v>526</v>
      </c>
      <c r="D216" s="61"/>
      <c r="E216" s="642"/>
      <c r="F216" s="244" t="s">
        <v>756</v>
      </c>
      <c r="G216" s="205">
        <v>42</v>
      </c>
      <c r="H216" s="212">
        <v>17042.8</v>
      </c>
      <c r="I216" s="220">
        <v>17042.8</v>
      </c>
      <c r="J216" s="220">
        <v>0</v>
      </c>
      <c r="K216" s="220">
        <v>0</v>
      </c>
      <c r="L216" s="314">
        <f t="shared" si="64"/>
        <v>17042.8</v>
      </c>
      <c r="M216" s="207">
        <f t="shared" si="62"/>
        <v>1790.6999999999998</v>
      </c>
      <c r="N216" s="319">
        <v>1790.6999999999998</v>
      </c>
      <c r="O216" s="319">
        <v>0</v>
      </c>
      <c r="P216" s="207">
        <v>0</v>
      </c>
      <c r="Q216" s="90">
        <f t="shared" si="63"/>
        <v>1790.6999999999998</v>
      </c>
      <c r="R216" s="91">
        <v>7</v>
      </c>
      <c r="S216" s="296">
        <v>6</v>
      </c>
    </row>
    <row r="217" spans="1:19" ht="66.75" customHeight="1">
      <c r="A217" s="531"/>
      <c r="B217" s="530"/>
      <c r="C217" s="134" t="s">
        <v>176</v>
      </c>
      <c r="D217" s="72" t="s">
        <v>296</v>
      </c>
      <c r="E217" s="331" t="s">
        <v>446</v>
      </c>
      <c r="F217" s="254">
        <v>0.35</v>
      </c>
      <c r="G217" s="205">
        <v>5</v>
      </c>
      <c r="H217" s="212">
        <f>L217</f>
        <v>21.6</v>
      </c>
      <c r="I217" s="220">
        <v>21</v>
      </c>
      <c r="J217" s="220">
        <v>0.6</v>
      </c>
      <c r="K217" s="220">
        <v>0</v>
      </c>
      <c r="L217" s="314">
        <f t="shared" si="64"/>
        <v>21.6</v>
      </c>
      <c r="M217" s="207">
        <f t="shared" si="62"/>
        <v>3.237</v>
      </c>
      <c r="N217" s="90">
        <v>3.2</v>
      </c>
      <c r="O217" s="90">
        <v>0.037</v>
      </c>
      <c r="P217" s="207">
        <v>0</v>
      </c>
      <c r="Q217" s="90">
        <f t="shared" si="63"/>
        <v>3.237</v>
      </c>
      <c r="R217" s="229">
        <v>5</v>
      </c>
      <c r="S217" s="296">
        <v>1</v>
      </c>
    </row>
    <row r="218" spans="1:19" ht="66.75" customHeight="1">
      <c r="A218" s="39"/>
      <c r="B218" s="530"/>
      <c r="C218" s="134" t="s">
        <v>547</v>
      </c>
      <c r="D218" s="72" t="s">
        <v>421</v>
      </c>
      <c r="E218" s="331" t="s">
        <v>553</v>
      </c>
      <c r="F218" s="251">
        <v>15</v>
      </c>
      <c r="G218" s="205">
        <v>5</v>
      </c>
      <c r="H218" s="212">
        <f>L218</f>
        <v>910.8</v>
      </c>
      <c r="I218" s="220">
        <v>900</v>
      </c>
      <c r="J218" s="220">
        <v>10.8</v>
      </c>
      <c r="K218" s="220">
        <v>0</v>
      </c>
      <c r="L218" s="314">
        <f t="shared" si="64"/>
        <v>910.8</v>
      </c>
      <c r="M218" s="207">
        <f t="shared" si="62"/>
        <v>166</v>
      </c>
      <c r="N218" s="90">
        <v>164</v>
      </c>
      <c r="O218" s="90">
        <v>2</v>
      </c>
      <c r="P218" s="207">
        <v>0</v>
      </c>
      <c r="Q218" s="90">
        <f t="shared" si="63"/>
        <v>166</v>
      </c>
      <c r="R218" s="91">
        <v>5</v>
      </c>
      <c r="S218" s="296">
        <v>4</v>
      </c>
    </row>
    <row r="219" spans="1:19" ht="83.25" customHeight="1">
      <c r="A219" s="40"/>
      <c r="B219" s="530"/>
      <c r="C219" s="262" t="s">
        <v>564</v>
      </c>
      <c r="D219" s="72"/>
      <c r="E219" s="300" t="s">
        <v>567</v>
      </c>
      <c r="F219" s="244" t="s">
        <v>568</v>
      </c>
      <c r="G219" s="82" t="s">
        <v>602</v>
      </c>
      <c r="H219" s="212">
        <f>L219</f>
        <v>777.2</v>
      </c>
      <c r="I219" s="68">
        <v>768</v>
      </c>
      <c r="J219" s="68">
        <v>9.2</v>
      </c>
      <c r="K219" s="220">
        <v>0</v>
      </c>
      <c r="L219" s="314">
        <f t="shared" si="64"/>
        <v>777.2</v>
      </c>
      <c r="M219" s="207">
        <f t="shared" si="62"/>
        <v>108</v>
      </c>
      <c r="N219" s="90">
        <v>107</v>
      </c>
      <c r="O219" s="90">
        <v>1</v>
      </c>
      <c r="P219" s="207">
        <v>0</v>
      </c>
      <c r="Q219" s="90">
        <f t="shared" si="63"/>
        <v>108</v>
      </c>
      <c r="R219" s="91">
        <v>15</v>
      </c>
      <c r="S219" s="296">
        <v>15</v>
      </c>
    </row>
    <row r="220" spans="1:19" ht="83.25" customHeight="1">
      <c r="A220" s="40"/>
      <c r="B220" s="530"/>
      <c r="C220" s="262" t="s">
        <v>565</v>
      </c>
      <c r="D220" s="72"/>
      <c r="E220" s="300" t="s">
        <v>586</v>
      </c>
      <c r="F220" s="244" t="s">
        <v>569</v>
      </c>
      <c r="G220" s="82">
        <v>44</v>
      </c>
      <c r="H220" s="212">
        <f>L220</f>
        <v>5343.4</v>
      </c>
      <c r="I220" s="68">
        <v>5280</v>
      </c>
      <c r="J220" s="68">
        <v>63.4</v>
      </c>
      <c r="K220" s="220">
        <v>0</v>
      </c>
      <c r="L220" s="314">
        <f t="shared" si="64"/>
        <v>5343.4</v>
      </c>
      <c r="M220" s="207">
        <f t="shared" si="62"/>
        <v>166</v>
      </c>
      <c r="N220" s="90">
        <v>164.1</v>
      </c>
      <c r="O220" s="90">
        <v>1.9</v>
      </c>
      <c r="P220" s="207">
        <v>0</v>
      </c>
      <c r="Q220" s="90">
        <f t="shared" si="63"/>
        <v>166</v>
      </c>
      <c r="R220" s="91">
        <v>11</v>
      </c>
      <c r="S220" s="296">
        <v>11</v>
      </c>
    </row>
    <row r="221" spans="1:19" ht="83.25" customHeight="1">
      <c r="A221" s="159"/>
      <c r="B221" s="531"/>
      <c r="C221" s="262" t="s">
        <v>566</v>
      </c>
      <c r="D221" s="72"/>
      <c r="E221" s="300" t="s">
        <v>588</v>
      </c>
      <c r="F221" s="244" t="s">
        <v>570</v>
      </c>
      <c r="G221" s="82" t="s">
        <v>587</v>
      </c>
      <c r="H221" s="212">
        <f>L221</f>
        <v>1335.8</v>
      </c>
      <c r="I221" s="68">
        <v>1320</v>
      </c>
      <c r="J221" s="68">
        <v>15.8</v>
      </c>
      <c r="K221" s="220">
        <v>0</v>
      </c>
      <c r="L221" s="314">
        <f t="shared" si="64"/>
        <v>1335.8</v>
      </c>
      <c r="M221" s="207">
        <f t="shared" si="62"/>
        <v>41.9</v>
      </c>
      <c r="N221" s="90">
        <v>41.4</v>
      </c>
      <c r="O221" s="90">
        <v>0.5</v>
      </c>
      <c r="P221" s="207">
        <v>0</v>
      </c>
      <c r="Q221" s="90">
        <f t="shared" si="63"/>
        <v>41.9</v>
      </c>
      <c r="R221" s="91">
        <v>3</v>
      </c>
      <c r="S221" s="296">
        <v>0</v>
      </c>
    </row>
    <row r="222" spans="1:20" s="100" customFormat="1" ht="22.5" customHeight="1">
      <c r="A222" s="218"/>
      <c r="B222" s="105" t="s">
        <v>316</v>
      </c>
      <c r="C222" s="106"/>
      <c r="D222" s="218"/>
      <c r="E222" s="218"/>
      <c r="F222" s="144"/>
      <c r="G222" s="218"/>
      <c r="H222" s="218">
        <f>H221+H220+H219+H218+H217+H216+H215+H214+H213</f>
        <v>145589.1</v>
      </c>
      <c r="I222" s="218">
        <f aca="true" t="shared" si="65" ref="I222:Q222">I221+I220+I219+I218+I217+I216+I215+I214+I213</f>
        <v>139911.5</v>
      </c>
      <c r="J222" s="218">
        <f t="shared" si="65"/>
        <v>5677.6</v>
      </c>
      <c r="K222" s="218">
        <f t="shared" si="65"/>
        <v>0</v>
      </c>
      <c r="L222" s="218">
        <f t="shared" si="65"/>
        <v>145589.1</v>
      </c>
      <c r="M222" s="218">
        <f t="shared" si="65"/>
        <v>22344.737</v>
      </c>
      <c r="N222" s="218">
        <f t="shared" si="65"/>
        <v>21410.4</v>
      </c>
      <c r="O222" s="218">
        <f t="shared" si="65"/>
        <v>934.337</v>
      </c>
      <c r="P222" s="218">
        <f t="shared" si="65"/>
        <v>0</v>
      </c>
      <c r="Q222" s="218">
        <f t="shared" si="65"/>
        <v>22344.737</v>
      </c>
      <c r="R222" s="218"/>
      <c r="S222" s="309"/>
      <c r="T222" s="278"/>
    </row>
    <row r="223" spans="1:19" ht="48">
      <c r="A223" s="262" t="s">
        <v>146</v>
      </c>
      <c r="B223" s="263" t="s">
        <v>144</v>
      </c>
      <c r="C223" s="262" t="s">
        <v>145</v>
      </c>
      <c r="D223" s="55" t="s">
        <v>201</v>
      </c>
      <c r="E223" s="320" t="s">
        <v>447</v>
      </c>
      <c r="F223" s="244">
        <v>75.86</v>
      </c>
      <c r="G223" s="205">
        <v>22</v>
      </c>
      <c r="H223" s="212">
        <f>L223</f>
        <v>20227.3</v>
      </c>
      <c r="I223" s="224">
        <v>20027</v>
      </c>
      <c r="J223" s="224">
        <v>200.3</v>
      </c>
      <c r="K223" s="224">
        <v>0</v>
      </c>
      <c r="L223" s="314">
        <f>I223+J223+K223</f>
        <v>20227.3</v>
      </c>
      <c r="M223" s="207">
        <f>Q223</f>
        <v>3309.9</v>
      </c>
      <c r="N223" s="207">
        <v>3298.1</v>
      </c>
      <c r="O223" s="207">
        <v>11.8</v>
      </c>
      <c r="P223" s="207">
        <v>0</v>
      </c>
      <c r="Q223" s="230">
        <f>N223+O223+P223</f>
        <v>3309.9</v>
      </c>
      <c r="R223" s="229">
        <v>20</v>
      </c>
      <c r="S223" s="296">
        <v>20</v>
      </c>
    </row>
    <row r="224" spans="1:20" s="100" customFormat="1" ht="21.75" customHeight="1">
      <c r="A224" s="218"/>
      <c r="B224" s="34" t="s">
        <v>316</v>
      </c>
      <c r="C224" s="218"/>
      <c r="D224" s="233"/>
      <c r="E224" s="233"/>
      <c r="F224" s="218"/>
      <c r="G224" s="218"/>
      <c r="H224" s="233">
        <f>SUM(H223)</f>
        <v>20227.3</v>
      </c>
      <c r="I224" s="233">
        <f aca="true" t="shared" si="66" ref="I224:Q224">SUM(I223)</f>
        <v>20027</v>
      </c>
      <c r="J224" s="233">
        <f t="shared" si="66"/>
        <v>200.3</v>
      </c>
      <c r="K224" s="233">
        <f t="shared" si="66"/>
        <v>0</v>
      </c>
      <c r="L224" s="233">
        <f t="shared" si="66"/>
        <v>20227.3</v>
      </c>
      <c r="M224" s="233">
        <f t="shared" si="66"/>
        <v>3309.9</v>
      </c>
      <c r="N224" s="233">
        <f t="shared" si="66"/>
        <v>3298.1</v>
      </c>
      <c r="O224" s="233">
        <f t="shared" si="66"/>
        <v>11.8</v>
      </c>
      <c r="P224" s="233">
        <f t="shared" si="66"/>
        <v>0</v>
      </c>
      <c r="Q224" s="233">
        <f t="shared" si="66"/>
        <v>3309.9</v>
      </c>
      <c r="R224" s="233"/>
      <c r="S224" s="101"/>
      <c r="T224" s="278"/>
    </row>
    <row r="225" spans="1:19" ht="48">
      <c r="A225" s="260" t="s">
        <v>331</v>
      </c>
      <c r="B225" s="263" t="s">
        <v>147</v>
      </c>
      <c r="C225" s="262" t="s">
        <v>148</v>
      </c>
      <c r="D225" s="55" t="s">
        <v>199</v>
      </c>
      <c r="E225" s="320" t="s">
        <v>448</v>
      </c>
      <c r="F225" s="244">
        <v>35.22</v>
      </c>
      <c r="G225" s="205">
        <v>228</v>
      </c>
      <c r="H225" s="212">
        <f>L225</f>
        <v>89857.7</v>
      </c>
      <c r="I225" s="224">
        <v>88968</v>
      </c>
      <c r="J225" s="224">
        <v>889.7</v>
      </c>
      <c r="K225" s="224">
        <v>0</v>
      </c>
      <c r="L225" s="314">
        <f>I225+J225+K225</f>
        <v>89857.7</v>
      </c>
      <c r="M225" s="207">
        <f>Q225</f>
        <v>15052.699999999999</v>
      </c>
      <c r="N225" s="207">
        <v>14996.4</v>
      </c>
      <c r="O225" s="207">
        <v>56.3</v>
      </c>
      <c r="P225" s="207">
        <v>0</v>
      </c>
      <c r="Q225" s="230">
        <f>N225+O225+P225</f>
        <v>15052.699999999999</v>
      </c>
      <c r="R225" s="229">
        <v>234</v>
      </c>
      <c r="S225" s="296">
        <v>234</v>
      </c>
    </row>
    <row r="226" spans="1:20" s="100" customFormat="1" ht="27" customHeight="1">
      <c r="A226" s="101"/>
      <c r="B226" s="34" t="s">
        <v>316</v>
      </c>
      <c r="C226" s="218"/>
      <c r="D226" s="233"/>
      <c r="E226" s="233"/>
      <c r="F226" s="218"/>
      <c r="G226" s="218"/>
      <c r="H226" s="233">
        <f>SUM(H225)</f>
        <v>89857.7</v>
      </c>
      <c r="I226" s="233">
        <f aca="true" t="shared" si="67" ref="I226:Q226">SUM(I225)</f>
        <v>88968</v>
      </c>
      <c r="J226" s="233">
        <f t="shared" si="67"/>
        <v>889.7</v>
      </c>
      <c r="K226" s="233">
        <f t="shared" si="67"/>
        <v>0</v>
      </c>
      <c r="L226" s="233">
        <f t="shared" si="67"/>
        <v>89857.7</v>
      </c>
      <c r="M226" s="233">
        <f t="shared" si="67"/>
        <v>15052.699999999999</v>
      </c>
      <c r="N226" s="233">
        <f t="shared" si="67"/>
        <v>14996.4</v>
      </c>
      <c r="O226" s="233">
        <f t="shared" si="67"/>
        <v>56.3</v>
      </c>
      <c r="P226" s="233">
        <f t="shared" si="67"/>
        <v>0</v>
      </c>
      <c r="Q226" s="233">
        <f t="shared" si="67"/>
        <v>15052.699999999999</v>
      </c>
      <c r="R226" s="233"/>
      <c r="S226" s="279"/>
      <c r="T226" s="278"/>
    </row>
    <row r="227" spans="1:19" ht="19.5" customHeight="1">
      <c r="A227" s="554" t="s">
        <v>149</v>
      </c>
      <c r="B227" s="554"/>
      <c r="C227" s="554"/>
      <c r="D227" s="554"/>
      <c r="E227" s="554"/>
      <c r="F227" s="554"/>
      <c r="G227" s="6"/>
      <c r="H227" s="16"/>
      <c r="I227" s="16"/>
      <c r="J227" s="16"/>
      <c r="K227" s="16"/>
      <c r="L227" s="16"/>
      <c r="M227" s="207"/>
      <c r="N227" s="207"/>
      <c r="O227" s="207"/>
      <c r="P227" s="207"/>
      <c r="Q227" s="230"/>
      <c r="R227" s="229"/>
      <c r="S227" s="296"/>
    </row>
    <row r="228" spans="1:19" ht="92.25" customHeight="1">
      <c r="A228" s="534" t="s">
        <v>7</v>
      </c>
      <c r="B228" s="534" t="s">
        <v>301</v>
      </c>
      <c r="C228" s="534" t="s">
        <v>482</v>
      </c>
      <c r="D228" s="551" t="s">
        <v>416</v>
      </c>
      <c r="E228" s="582" t="s">
        <v>603</v>
      </c>
      <c r="F228" s="528" t="s">
        <v>485</v>
      </c>
      <c r="G228" s="547" t="s">
        <v>740</v>
      </c>
      <c r="H228" s="212">
        <f>L228</f>
        <v>91.5</v>
      </c>
      <c r="I228" s="220">
        <v>91.5</v>
      </c>
      <c r="J228" s="220">
        <v>0</v>
      </c>
      <c r="K228" s="220">
        <v>0</v>
      </c>
      <c r="L228" s="300">
        <f>J228+I228+K228</f>
        <v>91.5</v>
      </c>
      <c r="M228" s="207">
        <f>SUM(N228:P228)</f>
        <v>0</v>
      </c>
      <c r="N228" s="549">
        <v>0</v>
      </c>
      <c r="O228" s="207">
        <v>0</v>
      </c>
      <c r="P228" s="207">
        <v>0</v>
      </c>
      <c r="Q228" s="230">
        <f>N228</f>
        <v>0</v>
      </c>
      <c r="R228" s="537" t="s">
        <v>628</v>
      </c>
      <c r="S228" s="570">
        <v>0</v>
      </c>
    </row>
    <row r="229" spans="1:19" ht="69.75" customHeight="1">
      <c r="A229" s="531"/>
      <c r="B229" s="531"/>
      <c r="C229" s="531"/>
      <c r="D229" s="553"/>
      <c r="E229" s="583"/>
      <c r="F229" s="529"/>
      <c r="G229" s="548"/>
      <c r="H229" s="212">
        <f>L229</f>
        <v>142.6</v>
      </c>
      <c r="I229" s="83">
        <v>142.6</v>
      </c>
      <c r="J229" s="220">
        <v>0</v>
      </c>
      <c r="K229" s="220">
        <v>0</v>
      </c>
      <c r="L229" s="300">
        <f>J229+I229+K229</f>
        <v>142.6</v>
      </c>
      <c r="M229" s="207">
        <f>SUM(N229:P229)</f>
        <v>0</v>
      </c>
      <c r="N229" s="550"/>
      <c r="O229" s="207">
        <v>0</v>
      </c>
      <c r="P229" s="207">
        <v>0</v>
      </c>
      <c r="Q229" s="230">
        <f>N229</f>
        <v>0</v>
      </c>
      <c r="R229" s="538"/>
      <c r="S229" s="571"/>
    </row>
    <row r="230" spans="1:20" s="100" customFormat="1" ht="27.75" customHeight="1">
      <c r="A230" s="218"/>
      <c r="B230" s="34" t="s">
        <v>316</v>
      </c>
      <c r="C230" s="218"/>
      <c r="D230" s="218"/>
      <c r="E230" s="218"/>
      <c r="F230" s="218"/>
      <c r="G230" s="218"/>
      <c r="H230" s="218">
        <f aca="true" t="shared" si="68" ref="H230:Q230">SUM(H228:H229)</f>
        <v>234.1</v>
      </c>
      <c r="I230" s="218">
        <f t="shared" si="68"/>
        <v>234.1</v>
      </c>
      <c r="J230" s="218">
        <f t="shared" si="68"/>
        <v>0</v>
      </c>
      <c r="K230" s="218">
        <f t="shared" si="68"/>
        <v>0</v>
      </c>
      <c r="L230" s="218">
        <f t="shared" si="68"/>
        <v>234.1</v>
      </c>
      <c r="M230" s="218">
        <f t="shared" si="68"/>
        <v>0</v>
      </c>
      <c r="N230" s="218">
        <f t="shared" si="68"/>
        <v>0</v>
      </c>
      <c r="O230" s="218">
        <f t="shared" si="68"/>
        <v>0</v>
      </c>
      <c r="P230" s="218">
        <f t="shared" si="68"/>
        <v>0</v>
      </c>
      <c r="Q230" s="218">
        <f t="shared" si="68"/>
        <v>0</v>
      </c>
      <c r="R230" s="218"/>
      <c r="S230" s="309"/>
      <c r="T230" s="278"/>
    </row>
    <row r="231" spans="1:19" ht="47.25" customHeight="1">
      <c r="A231" s="262" t="s">
        <v>11</v>
      </c>
      <c r="B231" s="17" t="s">
        <v>307</v>
      </c>
      <c r="C231" s="262" t="s">
        <v>154</v>
      </c>
      <c r="D231" s="73" t="s">
        <v>178</v>
      </c>
      <c r="E231" s="304" t="s">
        <v>449</v>
      </c>
      <c r="F231" s="244" t="s">
        <v>501</v>
      </c>
      <c r="G231" s="205">
        <v>245</v>
      </c>
      <c r="H231" s="214">
        <f>L231</f>
        <v>7467.6</v>
      </c>
      <c r="I231" s="210">
        <v>7350</v>
      </c>
      <c r="J231" s="210">
        <v>117.6</v>
      </c>
      <c r="K231" s="210">
        <v>0</v>
      </c>
      <c r="L231" s="301">
        <f>J231+I231+K231</f>
        <v>7467.6</v>
      </c>
      <c r="M231" s="207">
        <f>Q231</f>
        <v>1053.5</v>
      </c>
      <c r="N231" s="230">
        <v>1033.5</v>
      </c>
      <c r="O231" s="207">
        <v>20</v>
      </c>
      <c r="P231" s="207">
        <v>0</v>
      </c>
      <c r="Q231" s="230">
        <f>O231+N231</f>
        <v>1053.5</v>
      </c>
      <c r="R231" s="209">
        <v>49</v>
      </c>
      <c r="S231" s="296">
        <v>20</v>
      </c>
    </row>
    <row r="232" spans="1:20" s="100" customFormat="1" ht="30.75" customHeight="1">
      <c r="A232" s="218"/>
      <c r="B232" s="103" t="s">
        <v>316</v>
      </c>
      <c r="C232" s="218"/>
      <c r="D232" s="218"/>
      <c r="E232" s="218"/>
      <c r="F232" s="218"/>
      <c r="G232" s="218"/>
      <c r="H232" s="233">
        <f>SUM(H231)</f>
        <v>7467.6</v>
      </c>
      <c r="I232" s="233">
        <f aca="true" t="shared" si="69" ref="I232:Q232">SUM(I231)</f>
        <v>7350</v>
      </c>
      <c r="J232" s="233">
        <f t="shared" si="69"/>
        <v>117.6</v>
      </c>
      <c r="K232" s="233">
        <f t="shared" si="69"/>
        <v>0</v>
      </c>
      <c r="L232" s="233">
        <f t="shared" si="69"/>
        <v>7467.6</v>
      </c>
      <c r="M232" s="233">
        <f t="shared" si="69"/>
        <v>1053.5</v>
      </c>
      <c r="N232" s="233">
        <f t="shared" si="69"/>
        <v>1033.5</v>
      </c>
      <c r="O232" s="233">
        <f t="shared" si="69"/>
        <v>20</v>
      </c>
      <c r="P232" s="233">
        <f t="shared" si="69"/>
        <v>0</v>
      </c>
      <c r="Q232" s="233">
        <f t="shared" si="69"/>
        <v>1053.5</v>
      </c>
      <c r="R232" s="233"/>
      <c r="S232" s="279"/>
      <c r="T232" s="278"/>
    </row>
    <row r="233" spans="1:19" ht="27" customHeight="1">
      <c r="A233" s="262" t="s">
        <v>13</v>
      </c>
      <c r="B233" s="534" t="s">
        <v>659</v>
      </c>
      <c r="C233" s="262" t="s">
        <v>516</v>
      </c>
      <c r="D233" s="551" t="s">
        <v>302</v>
      </c>
      <c r="E233" s="203"/>
      <c r="F233" s="262"/>
      <c r="G233" s="205"/>
      <c r="H233" s="214"/>
      <c r="I233" s="220"/>
      <c r="J233" s="220"/>
      <c r="K233" s="220"/>
      <c r="L233" s="220"/>
      <c r="M233" s="207"/>
      <c r="N233" s="207"/>
      <c r="O233" s="207"/>
      <c r="P233" s="207"/>
      <c r="Q233" s="230"/>
      <c r="R233" s="229"/>
      <c r="S233" s="296"/>
    </row>
    <row r="234" spans="1:19" ht="24">
      <c r="A234" s="262"/>
      <c r="B234" s="530"/>
      <c r="C234" s="262" t="s">
        <v>506</v>
      </c>
      <c r="D234" s="552"/>
      <c r="E234" s="291" t="s">
        <v>648</v>
      </c>
      <c r="F234" s="244" t="s">
        <v>515</v>
      </c>
      <c r="G234" s="87"/>
      <c r="H234" s="214">
        <v>100.5</v>
      </c>
      <c r="I234" s="220">
        <v>0</v>
      </c>
      <c r="J234" s="220">
        <v>100.5</v>
      </c>
      <c r="K234" s="220">
        <v>0</v>
      </c>
      <c r="L234" s="300">
        <f>I234+J234+K234</f>
        <v>100.5</v>
      </c>
      <c r="M234" s="207">
        <f>Q234</f>
        <v>16.1</v>
      </c>
      <c r="N234" s="207">
        <v>0</v>
      </c>
      <c r="O234" s="207">
        <v>16.1</v>
      </c>
      <c r="P234" s="207">
        <v>0</v>
      </c>
      <c r="Q234" s="230">
        <f>N234+O234+P234</f>
        <v>16.1</v>
      </c>
      <c r="R234" s="229">
        <v>0</v>
      </c>
      <c r="S234" s="296">
        <v>0</v>
      </c>
    </row>
    <row r="235" spans="1:19" ht="74.25" customHeight="1">
      <c r="A235" s="262"/>
      <c r="B235" s="530"/>
      <c r="C235" s="211" t="s">
        <v>507</v>
      </c>
      <c r="D235" s="552"/>
      <c r="E235" s="291" t="s">
        <v>649</v>
      </c>
      <c r="F235" s="244" t="s">
        <v>660</v>
      </c>
      <c r="G235" s="87">
        <v>250</v>
      </c>
      <c r="H235" s="214">
        <v>8412.2</v>
      </c>
      <c r="I235" s="220">
        <v>0</v>
      </c>
      <c r="J235" s="220">
        <v>0</v>
      </c>
      <c r="K235" s="220">
        <v>8412.2</v>
      </c>
      <c r="L235" s="300">
        <f aca="true" t="shared" si="70" ref="L235:L247">I235+J235+K235</f>
        <v>8412.2</v>
      </c>
      <c r="M235" s="207">
        <f>Q235</f>
        <v>0</v>
      </c>
      <c r="N235" s="207"/>
      <c r="O235" s="207">
        <v>0</v>
      </c>
      <c r="P235" s="207">
        <v>0</v>
      </c>
      <c r="Q235" s="230">
        <f>N235+O235+P235</f>
        <v>0</v>
      </c>
      <c r="R235" s="204">
        <v>0</v>
      </c>
      <c r="S235" s="296">
        <v>0</v>
      </c>
    </row>
    <row r="236" spans="1:19" ht="168" customHeight="1">
      <c r="A236" s="262"/>
      <c r="B236" s="530"/>
      <c r="C236" s="211" t="s">
        <v>508</v>
      </c>
      <c r="D236" s="552"/>
      <c r="E236" s="291" t="s">
        <v>650</v>
      </c>
      <c r="F236" s="244" t="s">
        <v>660</v>
      </c>
      <c r="G236" s="87">
        <v>25</v>
      </c>
      <c r="H236" s="214">
        <v>841.2</v>
      </c>
      <c r="I236" s="220">
        <v>0</v>
      </c>
      <c r="J236" s="220">
        <v>0</v>
      </c>
      <c r="K236" s="220">
        <v>841.2</v>
      </c>
      <c r="L236" s="300">
        <f t="shared" si="70"/>
        <v>841.2</v>
      </c>
      <c r="M236" s="207">
        <f>Q236</f>
        <v>0</v>
      </c>
      <c r="N236" s="207"/>
      <c r="O236" s="207">
        <v>0</v>
      </c>
      <c r="P236" s="207">
        <v>0</v>
      </c>
      <c r="Q236" s="230">
        <f aca="true" t="shared" si="71" ref="Q236:Q247">N236+O236+P236</f>
        <v>0</v>
      </c>
      <c r="R236" s="204">
        <v>0</v>
      </c>
      <c r="S236" s="296">
        <v>0</v>
      </c>
    </row>
    <row r="237" spans="1:19" ht="60" customHeight="1">
      <c r="A237" s="262"/>
      <c r="B237" s="530"/>
      <c r="C237" s="211" t="s">
        <v>509</v>
      </c>
      <c r="D237" s="552"/>
      <c r="E237" s="291" t="s">
        <v>651</v>
      </c>
      <c r="F237" s="244" t="s">
        <v>660</v>
      </c>
      <c r="G237" s="87">
        <v>5</v>
      </c>
      <c r="H237" s="214">
        <v>168.2</v>
      </c>
      <c r="I237" s="220">
        <v>0</v>
      </c>
      <c r="J237" s="220">
        <v>0</v>
      </c>
      <c r="K237" s="220">
        <v>168.2</v>
      </c>
      <c r="L237" s="300">
        <f t="shared" si="70"/>
        <v>168.2</v>
      </c>
      <c r="M237" s="207">
        <f aca="true" t="shared" si="72" ref="M237:M247">Q237</f>
        <v>0</v>
      </c>
      <c r="N237" s="207"/>
      <c r="O237" s="207">
        <v>0</v>
      </c>
      <c r="P237" s="207">
        <v>0</v>
      </c>
      <c r="Q237" s="230">
        <f t="shared" si="71"/>
        <v>0</v>
      </c>
      <c r="R237" s="209">
        <v>0</v>
      </c>
      <c r="S237" s="296">
        <v>0</v>
      </c>
    </row>
    <row r="238" spans="1:19" ht="48">
      <c r="A238" s="262"/>
      <c r="B238" s="530"/>
      <c r="C238" s="211" t="s">
        <v>510</v>
      </c>
      <c r="D238" s="552"/>
      <c r="E238" s="291" t="s">
        <v>652</v>
      </c>
      <c r="F238" s="244" t="s">
        <v>660</v>
      </c>
      <c r="G238" s="234">
        <v>858</v>
      </c>
      <c r="H238" s="214">
        <v>28886.8</v>
      </c>
      <c r="I238" s="220">
        <v>0</v>
      </c>
      <c r="J238" s="220">
        <v>16.1</v>
      </c>
      <c r="K238" s="220">
        <v>28870.7</v>
      </c>
      <c r="L238" s="300">
        <f t="shared" si="70"/>
        <v>28886.8</v>
      </c>
      <c r="M238" s="207">
        <f t="shared" si="72"/>
        <v>1706.2</v>
      </c>
      <c r="N238" s="207">
        <v>0</v>
      </c>
      <c r="O238" s="207">
        <v>0</v>
      </c>
      <c r="P238" s="207">
        <v>1706.2</v>
      </c>
      <c r="Q238" s="230">
        <f t="shared" si="71"/>
        <v>1706.2</v>
      </c>
      <c r="R238" s="209" t="s">
        <v>793</v>
      </c>
      <c r="S238" s="296">
        <v>21</v>
      </c>
    </row>
    <row r="239" spans="1:19" ht="36">
      <c r="A239" s="262"/>
      <c r="B239" s="530"/>
      <c r="C239" s="262" t="s">
        <v>511</v>
      </c>
      <c r="D239" s="552"/>
      <c r="E239" s="291" t="s">
        <v>653</v>
      </c>
      <c r="F239" s="244" t="s">
        <v>661</v>
      </c>
      <c r="G239" s="87">
        <v>20</v>
      </c>
      <c r="H239" s="214">
        <v>3528</v>
      </c>
      <c r="I239" s="220">
        <v>3528</v>
      </c>
      <c r="J239" s="220">
        <v>0</v>
      </c>
      <c r="K239" s="220">
        <v>0</v>
      </c>
      <c r="L239" s="300">
        <f t="shared" si="70"/>
        <v>3528</v>
      </c>
      <c r="M239" s="207">
        <f t="shared" si="72"/>
        <v>518.4</v>
      </c>
      <c r="N239" s="207">
        <v>518.4</v>
      </c>
      <c r="O239" s="207">
        <v>0</v>
      </c>
      <c r="P239" s="207">
        <v>0</v>
      </c>
      <c r="Q239" s="230">
        <f t="shared" si="71"/>
        <v>518.4</v>
      </c>
      <c r="R239" s="209">
        <v>3</v>
      </c>
      <c r="S239" s="296">
        <v>2</v>
      </c>
    </row>
    <row r="240" spans="1:19" ht="48">
      <c r="A240" s="262"/>
      <c r="B240" s="530"/>
      <c r="C240" s="262" t="s">
        <v>512</v>
      </c>
      <c r="D240" s="552"/>
      <c r="E240" s="291" t="s">
        <v>654</v>
      </c>
      <c r="F240" s="244" t="s">
        <v>515</v>
      </c>
      <c r="G240" s="87"/>
      <c r="H240" s="214">
        <v>48.3</v>
      </c>
      <c r="I240" s="220">
        <v>0</v>
      </c>
      <c r="J240" s="220">
        <v>48.3</v>
      </c>
      <c r="K240" s="220">
        <v>0</v>
      </c>
      <c r="L240" s="300">
        <f t="shared" si="70"/>
        <v>48.3</v>
      </c>
      <c r="M240" s="207">
        <f t="shared" si="72"/>
        <v>0</v>
      </c>
      <c r="N240" s="207">
        <v>0</v>
      </c>
      <c r="O240" s="207">
        <v>0</v>
      </c>
      <c r="P240" s="207">
        <v>0</v>
      </c>
      <c r="Q240" s="230">
        <f t="shared" si="71"/>
        <v>0</v>
      </c>
      <c r="R240" s="209">
        <v>0</v>
      </c>
      <c r="S240" s="296">
        <v>0</v>
      </c>
    </row>
    <row r="241" spans="1:19" ht="96" customHeight="1">
      <c r="A241" s="262"/>
      <c r="B241" s="530"/>
      <c r="C241" s="262" t="s">
        <v>513</v>
      </c>
      <c r="D241" s="552"/>
      <c r="E241" s="291" t="s">
        <v>655</v>
      </c>
      <c r="F241" s="244" t="s">
        <v>515</v>
      </c>
      <c r="G241" s="87">
        <v>175</v>
      </c>
      <c r="H241" s="214">
        <v>6575.2</v>
      </c>
      <c r="I241" s="220">
        <v>829.6</v>
      </c>
      <c r="J241" s="220">
        <v>5745.6</v>
      </c>
      <c r="K241" s="220">
        <v>0</v>
      </c>
      <c r="L241" s="300">
        <f t="shared" si="70"/>
        <v>6575.200000000001</v>
      </c>
      <c r="M241" s="207">
        <f t="shared" si="72"/>
        <v>0</v>
      </c>
      <c r="N241" s="207">
        <v>0</v>
      </c>
      <c r="O241" s="207">
        <v>0</v>
      </c>
      <c r="P241" s="207">
        <v>0</v>
      </c>
      <c r="Q241" s="230">
        <f t="shared" si="71"/>
        <v>0</v>
      </c>
      <c r="R241" s="209">
        <v>0</v>
      </c>
      <c r="S241" s="296">
        <v>0</v>
      </c>
    </row>
    <row r="242" spans="1:19" ht="60">
      <c r="A242" s="262"/>
      <c r="B242" s="530"/>
      <c r="C242" s="262" t="s">
        <v>514</v>
      </c>
      <c r="D242" s="552"/>
      <c r="E242" s="291" t="s">
        <v>656</v>
      </c>
      <c r="F242" s="244" t="s">
        <v>515</v>
      </c>
      <c r="G242" s="87" t="s">
        <v>662</v>
      </c>
      <c r="H242" s="214">
        <v>878.2</v>
      </c>
      <c r="I242" s="220">
        <v>878.2</v>
      </c>
      <c r="J242" s="220">
        <v>0</v>
      </c>
      <c r="K242" s="220">
        <v>0</v>
      </c>
      <c r="L242" s="300">
        <f t="shared" si="70"/>
        <v>878.2</v>
      </c>
      <c r="M242" s="207">
        <f t="shared" si="72"/>
        <v>0</v>
      </c>
      <c r="N242" s="207">
        <v>0</v>
      </c>
      <c r="O242" s="207">
        <v>0</v>
      </c>
      <c r="P242" s="207">
        <v>0</v>
      </c>
      <c r="Q242" s="230">
        <f t="shared" si="71"/>
        <v>0</v>
      </c>
      <c r="R242" s="209">
        <v>0</v>
      </c>
      <c r="S242" s="296">
        <v>0</v>
      </c>
    </row>
    <row r="243" spans="1:19" ht="48">
      <c r="A243" s="262"/>
      <c r="B243" s="530"/>
      <c r="C243" s="262" t="s">
        <v>590</v>
      </c>
      <c r="D243" s="552"/>
      <c r="E243" s="291" t="s">
        <v>657</v>
      </c>
      <c r="F243" s="244"/>
      <c r="G243" s="205"/>
      <c r="H243" s="214">
        <v>576.9</v>
      </c>
      <c r="I243" s="220">
        <v>0</v>
      </c>
      <c r="J243" s="220">
        <v>576.9</v>
      </c>
      <c r="K243" s="220">
        <v>0</v>
      </c>
      <c r="L243" s="300">
        <f t="shared" si="70"/>
        <v>576.9</v>
      </c>
      <c r="M243" s="207">
        <f t="shared" si="72"/>
        <v>0</v>
      </c>
      <c r="N243" s="207">
        <v>0</v>
      </c>
      <c r="O243" s="207">
        <v>0</v>
      </c>
      <c r="P243" s="207">
        <v>0</v>
      </c>
      <c r="Q243" s="230">
        <f t="shared" si="71"/>
        <v>0</v>
      </c>
      <c r="R243" s="209">
        <v>0</v>
      </c>
      <c r="S243" s="296">
        <v>0</v>
      </c>
    </row>
    <row r="244" spans="1:19" ht="78.75" customHeight="1">
      <c r="A244" s="262"/>
      <c r="B244" s="531"/>
      <c r="C244" s="262" t="s">
        <v>663</v>
      </c>
      <c r="D244" s="553"/>
      <c r="E244" s="291" t="s">
        <v>658</v>
      </c>
      <c r="F244" s="244" t="s">
        <v>660</v>
      </c>
      <c r="G244" s="87">
        <v>100</v>
      </c>
      <c r="H244" s="214">
        <v>3364.9</v>
      </c>
      <c r="I244" s="220">
        <v>0</v>
      </c>
      <c r="J244" s="220">
        <v>0</v>
      </c>
      <c r="K244" s="220">
        <v>3364.9</v>
      </c>
      <c r="L244" s="300">
        <f t="shared" si="70"/>
        <v>3364.9</v>
      </c>
      <c r="M244" s="207">
        <f t="shared" si="72"/>
        <v>0</v>
      </c>
      <c r="N244" s="207">
        <v>0</v>
      </c>
      <c r="O244" s="207">
        <v>0</v>
      </c>
      <c r="P244" s="207">
        <v>0</v>
      </c>
      <c r="Q244" s="230">
        <f t="shared" si="71"/>
        <v>0</v>
      </c>
      <c r="R244" s="209">
        <v>0</v>
      </c>
      <c r="S244" s="296">
        <v>0</v>
      </c>
    </row>
    <row r="245" spans="1:19" ht="64.5" customHeight="1">
      <c r="A245" s="262"/>
      <c r="B245" s="265"/>
      <c r="C245" s="262" t="s">
        <v>584</v>
      </c>
      <c r="D245" s="272"/>
      <c r="E245" s="291" t="s">
        <v>585</v>
      </c>
      <c r="F245" s="244">
        <v>31.291</v>
      </c>
      <c r="G245" s="87">
        <v>164</v>
      </c>
      <c r="H245" s="214">
        <f>L245</f>
        <v>5148.2</v>
      </c>
      <c r="I245" s="220">
        <v>0</v>
      </c>
      <c r="J245" s="220">
        <v>0</v>
      </c>
      <c r="K245" s="220">
        <f>2490+605.7+841.2+336.5+302.8+572</f>
        <v>5148.2</v>
      </c>
      <c r="L245" s="300">
        <f t="shared" si="70"/>
        <v>5148.2</v>
      </c>
      <c r="M245" s="207">
        <f t="shared" si="72"/>
        <v>0</v>
      </c>
      <c r="N245" s="207"/>
      <c r="O245" s="207">
        <v>0</v>
      </c>
      <c r="P245" s="207">
        <v>0</v>
      </c>
      <c r="Q245" s="230">
        <f t="shared" si="71"/>
        <v>0</v>
      </c>
      <c r="R245" s="209">
        <v>0</v>
      </c>
      <c r="S245" s="296">
        <v>0</v>
      </c>
    </row>
    <row r="246" spans="1:19" ht="64.5" customHeight="1">
      <c r="A246" s="262"/>
      <c r="B246" s="534" t="s">
        <v>664</v>
      </c>
      <c r="C246" s="211" t="s">
        <v>665</v>
      </c>
      <c r="D246" s="272"/>
      <c r="E246" s="582" t="s">
        <v>667</v>
      </c>
      <c r="F246" s="244" t="s">
        <v>515</v>
      </c>
      <c r="G246" s="222">
        <v>23</v>
      </c>
      <c r="H246" s="214">
        <v>1062.3</v>
      </c>
      <c r="I246" s="220">
        <v>0</v>
      </c>
      <c r="J246" s="220">
        <v>1062.3</v>
      </c>
      <c r="K246" s="220">
        <v>0</v>
      </c>
      <c r="L246" s="300">
        <f t="shared" si="70"/>
        <v>1062.3</v>
      </c>
      <c r="M246" s="207">
        <f t="shared" si="72"/>
        <v>0</v>
      </c>
      <c r="N246" s="207">
        <v>0</v>
      </c>
      <c r="O246" s="207">
        <v>0</v>
      </c>
      <c r="P246" s="207">
        <v>0</v>
      </c>
      <c r="Q246" s="230">
        <f t="shared" si="71"/>
        <v>0</v>
      </c>
      <c r="R246" s="209">
        <v>0</v>
      </c>
      <c r="S246" s="296">
        <v>0</v>
      </c>
    </row>
    <row r="247" spans="1:19" ht="64.5" customHeight="1">
      <c r="A247" s="262"/>
      <c r="B247" s="531"/>
      <c r="C247" s="211" t="s">
        <v>666</v>
      </c>
      <c r="D247" s="272"/>
      <c r="E247" s="583"/>
      <c r="F247" s="244" t="s">
        <v>668</v>
      </c>
      <c r="G247" s="222">
        <v>5</v>
      </c>
      <c r="H247" s="214">
        <v>136.6</v>
      </c>
      <c r="I247" s="220">
        <v>136.6</v>
      </c>
      <c r="J247" s="220">
        <v>0</v>
      </c>
      <c r="K247" s="220">
        <v>0</v>
      </c>
      <c r="L247" s="300">
        <f t="shared" si="70"/>
        <v>136.6</v>
      </c>
      <c r="M247" s="207">
        <f t="shared" si="72"/>
        <v>0</v>
      </c>
      <c r="N247" s="207">
        <v>0</v>
      </c>
      <c r="O247" s="207">
        <v>0</v>
      </c>
      <c r="P247" s="207">
        <v>0</v>
      </c>
      <c r="Q247" s="230">
        <f t="shared" si="71"/>
        <v>0</v>
      </c>
      <c r="R247" s="209">
        <v>0</v>
      </c>
      <c r="S247" s="296">
        <v>0</v>
      </c>
    </row>
    <row r="248" spans="1:20" s="100" customFormat="1" ht="23.25" customHeight="1">
      <c r="A248" s="218"/>
      <c r="B248" s="34" t="s">
        <v>316</v>
      </c>
      <c r="C248" s="218"/>
      <c r="D248" s="218"/>
      <c r="E248" s="213"/>
      <c r="F248" s="218"/>
      <c r="G248" s="218"/>
      <c r="H248" s="218">
        <f>H247+H246+H245+H244+H243+H242+H241+H240+H239+H238+H237+H236+H235+H234</f>
        <v>59727.499999999985</v>
      </c>
      <c r="I248" s="218">
        <f aca="true" t="shared" si="73" ref="I248:Q248">I247+I246+I245+I244+I243+I242+I241+I240+I239+I238+I237+I236+I235+I234</f>
        <v>5372.4</v>
      </c>
      <c r="J248" s="218">
        <f t="shared" si="73"/>
        <v>7549.700000000001</v>
      </c>
      <c r="K248" s="218">
        <f t="shared" si="73"/>
        <v>46805.399999999994</v>
      </c>
      <c r="L248" s="218">
        <f t="shared" si="73"/>
        <v>59727.5</v>
      </c>
      <c r="M248" s="218">
        <f t="shared" si="73"/>
        <v>2240.7</v>
      </c>
      <c r="N248" s="218">
        <f t="shared" si="73"/>
        <v>518.4</v>
      </c>
      <c r="O248" s="218">
        <f t="shared" si="73"/>
        <v>16.1</v>
      </c>
      <c r="P248" s="218">
        <f t="shared" si="73"/>
        <v>1706.2</v>
      </c>
      <c r="Q248" s="218">
        <f t="shared" si="73"/>
        <v>2240.7</v>
      </c>
      <c r="R248" s="218"/>
      <c r="S248" s="309"/>
      <c r="T248" s="278"/>
    </row>
    <row r="249" spans="1:19" ht="66.75" customHeight="1">
      <c r="A249" s="262" t="s">
        <v>15</v>
      </c>
      <c r="B249" s="263" t="s">
        <v>150</v>
      </c>
      <c r="C249" s="262" t="s">
        <v>151</v>
      </c>
      <c r="D249" s="74" t="s">
        <v>335</v>
      </c>
      <c r="E249" s="332" t="s">
        <v>554</v>
      </c>
      <c r="F249" s="244" t="s">
        <v>699</v>
      </c>
      <c r="G249" s="205">
        <v>329</v>
      </c>
      <c r="H249" s="214">
        <f>L249</f>
        <v>33.4</v>
      </c>
      <c r="I249" s="220">
        <v>32.6</v>
      </c>
      <c r="J249" s="220">
        <v>0.8</v>
      </c>
      <c r="K249" s="220">
        <v>0</v>
      </c>
      <c r="L249" s="303">
        <f>J249+I249+K249</f>
        <v>33.4</v>
      </c>
      <c r="M249" s="207">
        <f>Q249</f>
        <v>12.05</v>
      </c>
      <c r="N249" s="230">
        <v>12</v>
      </c>
      <c r="O249" s="207">
        <v>0.05</v>
      </c>
      <c r="P249" s="207">
        <v>0</v>
      </c>
      <c r="Q249" s="230">
        <f>O249+N249</f>
        <v>12.05</v>
      </c>
      <c r="R249" s="209">
        <v>3</v>
      </c>
      <c r="S249" s="296">
        <v>0</v>
      </c>
    </row>
    <row r="250" spans="1:20" s="100" customFormat="1" ht="24.75" customHeight="1">
      <c r="A250" s="218"/>
      <c r="B250" s="34" t="s">
        <v>316</v>
      </c>
      <c r="C250" s="218"/>
      <c r="D250" s="218"/>
      <c r="E250" s="218"/>
      <c r="F250" s="218"/>
      <c r="G250" s="218"/>
      <c r="H250" s="218">
        <f>SUM(H249)</f>
        <v>33.4</v>
      </c>
      <c r="I250" s="218">
        <f aca="true" t="shared" si="74" ref="I250:Q250">SUM(I249)</f>
        <v>32.6</v>
      </c>
      <c r="J250" s="218">
        <f t="shared" si="74"/>
        <v>0.8</v>
      </c>
      <c r="K250" s="218">
        <f t="shared" si="74"/>
        <v>0</v>
      </c>
      <c r="L250" s="218">
        <f t="shared" si="74"/>
        <v>33.4</v>
      </c>
      <c r="M250" s="218">
        <f t="shared" si="74"/>
        <v>12.05</v>
      </c>
      <c r="N250" s="218">
        <f t="shared" si="74"/>
        <v>12</v>
      </c>
      <c r="O250" s="218">
        <f t="shared" si="74"/>
        <v>0.05</v>
      </c>
      <c r="P250" s="218">
        <f t="shared" si="74"/>
        <v>0</v>
      </c>
      <c r="Q250" s="218">
        <f t="shared" si="74"/>
        <v>12.05</v>
      </c>
      <c r="R250" s="218"/>
      <c r="S250" s="309"/>
      <c r="T250" s="278"/>
    </row>
    <row r="251" spans="1:19" ht="96.75" customHeight="1">
      <c r="A251" s="534" t="s">
        <v>18</v>
      </c>
      <c r="B251" s="534" t="s">
        <v>152</v>
      </c>
      <c r="C251" s="262" t="s">
        <v>153</v>
      </c>
      <c r="D251" s="75" t="s">
        <v>431</v>
      </c>
      <c r="E251" s="333" t="s">
        <v>610</v>
      </c>
      <c r="F251" s="244">
        <v>2418.5</v>
      </c>
      <c r="G251" s="205">
        <v>11</v>
      </c>
      <c r="H251" s="214">
        <f>L251</f>
        <v>26603.5</v>
      </c>
      <c r="I251" s="41">
        <v>26603.5</v>
      </c>
      <c r="J251" s="41">
        <v>0</v>
      </c>
      <c r="K251" s="41">
        <v>0</v>
      </c>
      <c r="L251" s="303">
        <f>I251+J251+K251</f>
        <v>26603.5</v>
      </c>
      <c r="M251" s="207">
        <f>N251</f>
        <v>6943.6</v>
      </c>
      <c r="N251" s="231">
        <v>6943.6</v>
      </c>
      <c r="O251" s="207">
        <v>0</v>
      </c>
      <c r="P251" s="207">
        <v>0</v>
      </c>
      <c r="Q251" s="230">
        <f>M251</f>
        <v>6943.6</v>
      </c>
      <c r="R251" s="209">
        <v>2</v>
      </c>
      <c r="S251" s="296">
        <v>2</v>
      </c>
    </row>
    <row r="252" spans="1:19" ht="96.75" customHeight="1">
      <c r="A252" s="531"/>
      <c r="B252" s="531"/>
      <c r="C252" s="262" t="s">
        <v>542</v>
      </c>
      <c r="D252" s="75" t="s">
        <v>543</v>
      </c>
      <c r="E252" s="333" t="s">
        <v>611</v>
      </c>
      <c r="F252" s="244">
        <v>100</v>
      </c>
      <c r="G252" s="205">
        <v>1</v>
      </c>
      <c r="H252" s="214">
        <f>L252</f>
        <v>100</v>
      </c>
      <c r="I252" s="41">
        <v>100</v>
      </c>
      <c r="J252" s="41">
        <v>0</v>
      </c>
      <c r="K252" s="41">
        <v>0</v>
      </c>
      <c r="L252" s="303">
        <f>I252+J252+K252</f>
        <v>100</v>
      </c>
      <c r="M252" s="207">
        <f>N252</f>
        <v>0</v>
      </c>
      <c r="N252" s="230">
        <v>0</v>
      </c>
      <c r="O252" s="207">
        <v>0</v>
      </c>
      <c r="P252" s="207">
        <v>0</v>
      </c>
      <c r="Q252" s="230">
        <f>M252</f>
        <v>0</v>
      </c>
      <c r="R252" s="209">
        <v>0</v>
      </c>
      <c r="S252" s="296"/>
    </row>
    <row r="253" spans="1:20" s="100" customFormat="1" ht="21" customHeight="1">
      <c r="A253" s="218"/>
      <c r="B253" s="34" t="s">
        <v>316</v>
      </c>
      <c r="C253" s="218"/>
      <c r="D253" s="218"/>
      <c r="E253" s="218"/>
      <c r="F253" s="218"/>
      <c r="G253" s="218"/>
      <c r="H253" s="218">
        <f>SUM(H251:H252)</f>
        <v>26703.5</v>
      </c>
      <c r="I253" s="218">
        <f aca="true" t="shared" si="75" ref="I253:Q253">SUM(I251:I252)</f>
        <v>26703.5</v>
      </c>
      <c r="J253" s="218">
        <f t="shared" si="75"/>
        <v>0</v>
      </c>
      <c r="K253" s="218">
        <f t="shared" si="75"/>
        <v>0</v>
      </c>
      <c r="L253" s="218">
        <f t="shared" si="75"/>
        <v>26703.5</v>
      </c>
      <c r="M253" s="218">
        <f t="shared" si="75"/>
        <v>6943.6</v>
      </c>
      <c r="N253" s="218">
        <f t="shared" si="75"/>
        <v>6943.6</v>
      </c>
      <c r="O253" s="218">
        <f t="shared" si="75"/>
        <v>0</v>
      </c>
      <c r="P253" s="218">
        <f t="shared" si="75"/>
        <v>0</v>
      </c>
      <c r="Q253" s="218">
        <f t="shared" si="75"/>
        <v>6943.6</v>
      </c>
      <c r="R253" s="218"/>
      <c r="S253" s="309"/>
      <c r="T253" s="278"/>
    </row>
    <row r="254" spans="1:20" s="28" customFormat="1" ht="108" hidden="1">
      <c r="A254" s="220" t="s">
        <v>23</v>
      </c>
      <c r="B254" s="263" t="s">
        <v>483</v>
      </c>
      <c r="C254" s="220" t="s">
        <v>368</v>
      </c>
      <c r="D254" s="68" t="s">
        <v>369</v>
      </c>
      <c r="E254" s="68" t="s">
        <v>370</v>
      </c>
      <c r="F254" s="220" t="s">
        <v>503</v>
      </c>
      <c r="G254" s="222"/>
      <c r="H254" s="214">
        <f>L254</f>
        <v>0</v>
      </c>
      <c r="I254" s="220">
        <v>0</v>
      </c>
      <c r="J254" s="220">
        <v>0</v>
      </c>
      <c r="K254" s="220">
        <v>0</v>
      </c>
      <c r="L254" s="16">
        <f>J254+I254+K254</f>
        <v>0</v>
      </c>
      <c r="M254" s="207">
        <f>Q254</f>
        <v>0</v>
      </c>
      <c r="N254" s="207">
        <v>0</v>
      </c>
      <c r="O254" s="207">
        <v>0</v>
      </c>
      <c r="P254" s="207">
        <v>0</v>
      </c>
      <c r="Q254" s="230">
        <f>O254+N254</f>
        <v>0</v>
      </c>
      <c r="R254" s="229">
        <v>0</v>
      </c>
      <c r="S254" s="242" t="s">
        <v>691</v>
      </c>
      <c r="T254" s="307"/>
    </row>
    <row r="255" spans="1:20" s="100" customFormat="1" ht="33" customHeight="1" hidden="1">
      <c r="A255" s="218"/>
      <c r="B255" s="34" t="s">
        <v>316</v>
      </c>
      <c r="C255" s="218"/>
      <c r="D255" s="218"/>
      <c r="E255" s="218"/>
      <c r="F255" s="99"/>
      <c r="G255" s="99"/>
      <c r="H255" s="99">
        <f>SUM(H254)</f>
        <v>0</v>
      </c>
      <c r="I255" s="99">
        <f aca="true" t="shared" si="76" ref="I255:Q255">SUM(I254)</f>
        <v>0</v>
      </c>
      <c r="J255" s="99">
        <f t="shared" si="76"/>
        <v>0</v>
      </c>
      <c r="K255" s="99">
        <f t="shared" si="76"/>
        <v>0</v>
      </c>
      <c r="L255" s="99">
        <f t="shared" si="76"/>
        <v>0</v>
      </c>
      <c r="M255" s="99">
        <f t="shared" si="76"/>
        <v>0</v>
      </c>
      <c r="N255" s="99">
        <f t="shared" si="76"/>
        <v>0</v>
      </c>
      <c r="O255" s="99">
        <f t="shared" si="76"/>
        <v>0</v>
      </c>
      <c r="P255" s="99">
        <f t="shared" si="76"/>
        <v>0</v>
      </c>
      <c r="Q255" s="99">
        <f t="shared" si="76"/>
        <v>0</v>
      </c>
      <c r="R255" s="99"/>
      <c r="S255" s="148"/>
      <c r="T255" s="278"/>
    </row>
    <row r="256" spans="1:19" ht="51" customHeight="1">
      <c r="A256" s="534" t="s">
        <v>25</v>
      </c>
      <c r="B256" s="534" t="s">
        <v>693</v>
      </c>
      <c r="C256" s="262" t="s">
        <v>155</v>
      </c>
      <c r="D256" s="535" t="s">
        <v>339</v>
      </c>
      <c r="E256" s="639" t="s">
        <v>694</v>
      </c>
      <c r="F256" s="244" t="s">
        <v>504</v>
      </c>
      <c r="G256" s="205">
        <v>43</v>
      </c>
      <c r="H256" s="214">
        <f>L256</f>
        <v>13975</v>
      </c>
      <c r="I256" s="220">
        <v>13975</v>
      </c>
      <c r="J256" s="220">
        <v>0</v>
      </c>
      <c r="K256" s="220">
        <v>0</v>
      </c>
      <c r="L256" s="288">
        <f>I256+J256+K256</f>
        <v>13975</v>
      </c>
      <c r="M256" s="207">
        <f>Q256</f>
        <v>1000</v>
      </c>
      <c r="N256" s="230">
        <v>1000</v>
      </c>
      <c r="O256" s="207">
        <v>0</v>
      </c>
      <c r="P256" s="207">
        <v>0</v>
      </c>
      <c r="Q256" s="230">
        <f>O256+N256</f>
        <v>1000</v>
      </c>
      <c r="R256" s="209">
        <v>4</v>
      </c>
      <c r="S256" s="296">
        <v>1</v>
      </c>
    </row>
    <row r="257" spans="1:19" ht="51" customHeight="1">
      <c r="A257" s="530"/>
      <c r="B257" s="530"/>
      <c r="C257" s="262" t="s">
        <v>156</v>
      </c>
      <c r="D257" s="536"/>
      <c r="E257" s="643"/>
      <c r="F257" s="244" t="s">
        <v>705</v>
      </c>
      <c r="G257" s="205">
        <v>500</v>
      </c>
      <c r="H257" s="214">
        <f>L257</f>
        <v>39616.7</v>
      </c>
      <c r="I257" s="220">
        <v>39616.7</v>
      </c>
      <c r="J257" s="220">
        <v>0</v>
      </c>
      <c r="K257" s="220">
        <v>0</v>
      </c>
      <c r="L257" s="288">
        <f>I257+J257+K257</f>
        <v>39616.7</v>
      </c>
      <c r="M257" s="207">
        <f>Q257</f>
        <v>6539.4</v>
      </c>
      <c r="N257" s="231">
        <v>6539.4</v>
      </c>
      <c r="O257" s="207">
        <v>0</v>
      </c>
      <c r="P257" s="207">
        <v>0</v>
      </c>
      <c r="Q257" s="230">
        <f>O257+N257</f>
        <v>6539.4</v>
      </c>
      <c r="R257" s="229">
        <v>560</v>
      </c>
      <c r="S257" s="296">
        <v>560</v>
      </c>
    </row>
    <row r="258" spans="1:19" ht="51" customHeight="1">
      <c r="A258" s="531"/>
      <c r="B258" s="531"/>
      <c r="C258" s="262" t="s">
        <v>695</v>
      </c>
      <c r="D258" s="275"/>
      <c r="E258" s="334" t="s">
        <v>696</v>
      </c>
      <c r="F258" s="244" t="s">
        <v>697</v>
      </c>
      <c r="G258" s="205">
        <v>29</v>
      </c>
      <c r="H258" s="214">
        <f>L258</f>
        <v>21347.8</v>
      </c>
      <c r="I258" s="220">
        <v>0</v>
      </c>
      <c r="J258" s="220">
        <v>0</v>
      </c>
      <c r="K258" s="220">
        <v>21347.8</v>
      </c>
      <c r="L258" s="288">
        <f>I258+J258+K258</f>
        <v>21347.8</v>
      </c>
      <c r="M258" s="207">
        <f>Q258</f>
        <v>0</v>
      </c>
      <c r="N258" s="231">
        <v>0</v>
      </c>
      <c r="O258" s="207">
        <v>0</v>
      </c>
      <c r="P258" s="207">
        <v>0</v>
      </c>
      <c r="Q258" s="230">
        <f>O258+N258</f>
        <v>0</v>
      </c>
      <c r="R258" s="229">
        <v>0</v>
      </c>
      <c r="S258" s="296">
        <v>0</v>
      </c>
    </row>
    <row r="259" spans="1:20" s="122" customFormat="1" ht="24" customHeight="1">
      <c r="A259" s="94"/>
      <c r="B259" s="95" t="s">
        <v>316</v>
      </c>
      <c r="C259" s="96"/>
      <c r="D259" s="243"/>
      <c r="E259" s="243"/>
      <c r="F259" s="97"/>
      <c r="G259" s="98"/>
      <c r="H259" s="218">
        <f>SUM(H256:H258)</f>
        <v>74939.5</v>
      </c>
      <c r="I259" s="218">
        <f aca="true" t="shared" si="77" ref="I259:Q259">SUM(I256:I258)</f>
        <v>53591.7</v>
      </c>
      <c r="J259" s="218">
        <f t="shared" si="77"/>
        <v>0</v>
      </c>
      <c r="K259" s="218">
        <f t="shared" si="77"/>
        <v>21347.8</v>
      </c>
      <c r="L259" s="218">
        <f t="shared" si="77"/>
        <v>74939.5</v>
      </c>
      <c r="M259" s="218">
        <f t="shared" si="77"/>
        <v>7539.4</v>
      </c>
      <c r="N259" s="218">
        <f t="shared" si="77"/>
        <v>7539.4</v>
      </c>
      <c r="O259" s="218">
        <f t="shared" si="77"/>
        <v>0</v>
      </c>
      <c r="P259" s="218">
        <f t="shared" si="77"/>
        <v>0</v>
      </c>
      <c r="Q259" s="218">
        <f t="shared" si="77"/>
        <v>7539.4</v>
      </c>
      <c r="R259" s="218"/>
      <c r="S259" s="309"/>
      <c r="T259" s="282"/>
    </row>
    <row r="260" spans="1:19" ht="86.25" customHeight="1">
      <c r="A260" s="39" t="s">
        <v>27</v>
      </c>
      <c r="B260" s="542" t="s">
        <v>453</v>
      </c>
      <c r="C260" s="262" t="s">
        <v>157</v>
      </c>
      <c r="D260" s="74" t="s">
        <v>315</v>
      </c>
      <c r="E260" s="332" t="s">
        <v>419</v>
      </c>
      <c r="F260" s="244" t="s">
        <v>739</v>
      </c>
      <c r="G260" s="205">
        <v>65</v>
      </c>
      <c r="H260" s="214">
        <f aca="true" t="shared" si="78" ref="H260:H266">L260</f>
        <v>332.5</v>
      </c>
      <c r="I260" s="210">
        <v>325</v>
      </c>
      <c r="J260" s="210">
        <v>7.5</v>
      </c>
      <c r="K260" s="210">
        <v>0</v>
      </c>
      <c r="L260" s="301">
        <f aca="true" t="shared" si="79" ref="L260:L266">J260+I260+K260</f>
        <v>332.5</v>
      </c>
      <c r="M260" s="207">
        <f aca="true" t="shared" si="80" ref="M260:M266">Q260</f>
        <v>0</v>
      </c>
      <c r="N260" s="207">
        <v>0</v>
      </c>
      <c r="O260" s="207">
        <v>0</v>
      </c>
      <c r="P260" s="207">
        <v>0</v>
      </c>
      <c r="Q260" s="230">
        <f>N260+O260</f>
        <v>0</v>
      </c>
      <c r="R260" s="209">
        <v>0</v>
      </c>
      <c r="S260" s="296">
        <v>0</v>
      </c>
    </row>
    <row r="261" spans="1:19" ht="84" customHeight="1">
      <c r="A261" s="40"/>
      <c r="B261" s="542"/>
      <c r="C261" s="262" t="s">
        <v>158</v>
      </c>
      <c r="D261" s="73" t="s">
        <v>179</v>
      </c>
      <c r="E261" s="304" t="s">
        <v>417</v>
      </c>
      <c r="F261" s="244" t="s">
        <v>418</v>
      </c>
      <c r="G261" s="205">
        <v>4</v>
      </c>
      <c r="H261" s="214">
        <f t="shared" si="78"/>
        <v>17</v>
      </c>
      <c r="I261" s="210">
        <v>16.6</v>
      </c>
      <c r="J261" s="210">
        <v>0.4</v>
      </c>
      <c r="K261" s="210">
        <v>0</v>
      </c>
      <c r="L261" s="210">
        <f t="shared" si="79"/>
        <v>17</v>
      </c>
      <c r="M261" s="207">
        <f t="shared" si="80"/>
        <v>0</v>
      </c>
      <c r="N261" s="207">
        <v>0</v>
      </c>
      <c r="O261" s="207">
        <v>0</v>
      </c>
      <c r="P261" s="207">
        <v>0</v>
      </c>
      <c r="Q261" s="230">
        <f>N261+O261</f>
        <v>0</v>
      </c>
      <c r="R261" s="209">
        <v>0</v>
      </c>
      <c r="S261" s="296">
        <v>0</v>
      </c>
    </row>
    <row r="262" spans="1:19" ht="75.75" customHeight="1">
      <c r="A262" s="534" t="s">
        <v>29</v>
      </c>
      <c r="B262" s="534" t="s">
        <v>692</v>
      </c>
      <c r="C262" s="262" t="s">
        <v>312</v>
      </c>
      <c r="D262" s="71" t="s">
        <v>313</v>
      </c>
      <c r="E262" s="291" t="s">
        <v>555</v>
      </c>
      <c r="F262" s="244" t="s">
        <v>520</v>
      </c>
      <c r="G262" s="205">
        <v>10</v>
      </c>
      <c r="H262" s="214">
        <f t="shared" si="78"/>
        <v>1980</v>
      </c>
      <c r="I262" s="220">
        <v>1980</v>
      </c>
      <c r="J262" s="220">
        <v>0</v>
      </c>
      <c r="K262" s="220">
        <v>0</v>
      </c>
      <c r="L262" s="301">
        <f t="shared" si="79"/>
        <v>1980</v>
      </c>
      <c r="M262" s="207">
        <f t="shared" si="80"/>
        <v>0</v>
      </c>
      <c r="N262" s="207">
        <v>0</v>
      </c>
      <c r="O262" s="207">
        <v>0</v>
      </c>
      <c r="P262" s="207">
        <v>0</v>
      </c>
      <c r="Q262" s="230">
        <f>N262+O262</f>
        <v>0</v>
      </c>
      <c r="R262" s="209">
        <v>0</v>
      </c>
      <c r="S262" s="296">
        <v>0</v>
      </c>
    </row>
    <row r="263" spans="1:19" ht="69.75" customHeight="1" hidden="1">
      <c r="A263" s="530"/>
      <c r="B263" s="530"/>
      <c r="C263" s="262" t="s">
        <v>133</v>
      </c>
      <c r="D263" s="55" t="s">
        <v>260</v>
      </c>
      <c r="E263" s="320" t="s">
        <v>367</v>
      </c>
      <c r="F263" s="244">
        <v>3</v>
      </c>
      <c r="G263" s="205">
        <v>0</v>
      </c>
      <c r="H263" s="214">
        <f t="shared" si="78"/>
        <v>0</v>
      </c>
      <c r="I263" s="224">
        <v>0</v>
      </c>
      <c r="J263" s="224">
        <v>0</v>
      </c>
      <c r="K263" s="224">
        <v>0</v>
      </c>
      <c r="L263" s="210">
        <f t="shared" si="79"/>
        <v>0</v>
      </c>
      <c r="M263" s="207">
        <f t="shared" si="80"/>
        <v>0</v>
      </c>
      <c r="N263" s="207">
        <v>0</v>
      </c>
      <c r="O263" s="207">
        <v>0</v>
      </c>
      <c r="P263" s="207">
        <v>0</v>
      </c>
      <c r="Q263" s="230">
        <f>N263+O263</f>
        <v>0</v>
      </c>
      <c r="R263" s="209">
        <v>0</v>
      </c>
      <c r="S263" s="296" t="s">
        <v>691</v>
      </c>
    </row>
    <row r="264" spans="1:19" ht="69.75" customHeight="1">
      <c r="A264" s="531"/>
      <c r="B264" s="531"/>
      <c r="C264" s="262" t="s">
        <v>676</v>
      </c>
      <c r="D264" s="55"/>
      <c r="E264" s="320" t="s">
        <v>677</v>
      </c>
      <c r="F264" s="244">
        <v>80</v>
      </c>
      <c r="G264" s="205">
        <v>9</v>
      </c>
      <c r="H264" s="214">
        <f t="shared" si="78"/>
        <v>729</v>
      </c>
      <c r="I264" s="224">
        <v>729</v>
      </c>
      <c r="J264" s="224">
        <v>0</v>
      </c>
      <c r="K264" s="224">
        <v>0</v>
      </c>
      <c r="L264" s="301">
        <f t="shared" si="79"/>
        <v>729</v>
      </c>
      <c r="M264" s="207">
        <f t="shared" si="80"/>
        <v>403.3</v>
      </c>
      <c r="N264" s="207">
        <v>403.3</v>
      </c>
      <c r="O264" s="207">
        <v>0</v>
      </c>
      <c r="P264" s="207">
        <v>0</v>
      </c>
      <c r="Q264" s="230">
        <f>N264+O264</f>
        <v>403.3</v>
      </c>
      <c r="R264" s="209" t="s">
        <v>794</v>
      </c>
      <c r="S264" s="296">
        <v>7</v>
      </c>
    </row>
    <row r="265" spans="1:20" ht="78" customHeight="1">
      <c r="A265" s="265" t="s">
        <v>72</v>
      </c>
      <c r="B265" s="265" t="s">
        <v>470</v>
      </c>
      <c r="C265" s="262" t="s">
        <v>471</v>
      </c>
      <c r="D265" s="55"/>
      <c r="E265" s="320" t="s">
        <v>472</v>
      </c>
      <c r="F265" s="244">
        <v>120.2</v>
      </c>
      <c r="G265" s="205">
        <v>10</v>
      </c>
      <c r="H265" s="214">
        <v>1153.9</v>
      </c>
      <c r="I265" s="224">
        <v>1153.9</v>
      </c>
      <c r="J265" s="224">
        <v>0</v>
      </c>
      <c r="K265" s="224">
        <v>0</v>
      </c>
      <c r="L265" s="301">
        <f t="shared" si="79"/>
        <v>1153.9</v>
      </c>
      <c r="M265" s="207">
        <f t="shared" si="80"/>
        <v>230.8</v>
      </c>
      <c r="N265" s="207">
        <v>0</v>
      </c>
      <c r="O265" s="207">
        <v>0</v>
      </c>
      <c r="P265" s="207">
        <v>230.8</v>
      </c>
      <c r="Q265" s="230">
        <f>N265+O265+P265</f>
        <v>230.8</v>
      </c>
      <c r="R265" s="299">
        <v>0</v>
      </c>
      <c r="S265" s="296">
        <v>0</v>
      </c>
      <c r="T265" s="292">
        <f>Q265-S265</f>
        <v>230.8</v>
      </c>
    </row>
    <row r="266" spans="1:19" ht="87.75" customHeight="1">
      <c r="A266" s="265" t="s">
        <v>76</v>
      </c>
      <c r="B266" s="265" t="s">
        <v>505</v>
      </c>
      <c r="C266" s="262" t="s">
        <v>488</v>
      </c>
      <c r="D266" s="71"/>
      <c r="E266" s="291" t="s">
        <v>556</v>
      </c>
      <c r="F266" s="244">
        <v>23.2</v>
      </c>
      <c r="G266" s="71">
        <v>2</v>
      </c>
      <c r="H266" s="214">
        <f t="shared" si="78"/>
        <v>76.5</v>
      </c>
      <c r="I266" s="224">
        <v>75.4</v>
      </c>
      <c r="J266" s="224">
        <v>1.1</v>
      </c>
      <c r="K266" s="224">
        <v>0</v>
      </c>
      <c r="L266" s="301">
        <f t="shared" si="79"/>
        <v>76.5</v>
      </c>
      <c r="M266" s="207">
        <f t="shared" si="80"/>
        <v>0</v>
      </c>
      <c r="N266" s="207">
        <v>0</v>
      </c>
      <c r="O266" s="207">
        <v>0</v>
      </c>
      <c r="P266" s="207">
        <v>0</v>
      </c>
      <c r="Q266" s="230">
        <v>0</v>
      </c>
      <c r="R266" s="209">
        <v>0</v>
      </c>
      <c r="S266" s="296">
        <v>0</v>
      </c>
    </row>
    <row r="267" spans="1:20" s="100" customFormat="1" ht="29.25" customHeight="1">
      <c r="A267" s="218"/>
      <c r="B267" s="34" t="s">
        <v>316</v>
      </c>
      <c r="C267" s="218"/>
      <c r="D267" s="218"/>
      <c r="E267" s="218"/>
      <c r="F267" s="218"/>
      <c r="G267" s="218"/>
      <c r="H267" s="218">
        <f>SUM(H260:H266)</f>
        <v>4288.9</v>
      </c>
      <c r="I267" s="218">
        <f aca="true" t="shared" si="81" ref="I267:Q267">SUM(I260:I266)</f>
        <v>4279.9</v>
      </c>
      <c r="J267" s="218">
        <f t="shared" si="81"/>
        <v>9</v>
      </c>
      <c r="K267" s="218">
        <f t="shared" si="81"/>
        <v>0</v>
      </c>
      <c r="L267" s="218">
        <f t="shared" si="81"/>
        <v>4288.9</v>
      </c>
      <c r="M267" s="218">
        <f t="shared" si="81"/>
        <v>634.1</v>
      </c>
      <c r="N267" s="218">
        <f t="shared" si="81"/>
        <v>403.3</v>
      </c>
      <c r="O267" s="218">
        <f t="shared" si="81"/>
        <v>0</v>
      </c>
      <c r="P267" s="218">
        <f t="shared" si="81"/>
        <v>230.8</v>
      </c>
      <c r="Q267" s="218">
        <f t="shared" si="81"/>
        <v>634.1</v>
      </c>
      <c r="R267" s="218"/>
      <c r="S267" s="309"/>
      <c r="T267" s="278"/>
    </row>
    <row r="268" spans="1:20" s="100" customFormat="1" ht="97.5" customHeight="1">
      <c r="A268" s="543" t="s">
        <v>80</v>
      </c>
      <c r="B268" s="545" t="s">
        <v>557</v>
      </c>
      <c r="C268" s="220" t="s">
        <v>558</v>
      </c>
      <c r="D268" s="16"/>
      <c r="E268" s="300" t="s">
        <v>670</v>
      </c>
      <c r="F268" s="252" t="s">
        <v>764</v>
      </c>
      <c r="G268" s="220" t="s">
        <v>763</v>
      </c>
      <c r="H268" s="214">
        <v>1047.5</v>
      </c>
      <c r="I268" s="220">
        <v>0</v>
      </c>
      <c r="J268" s="220">
        <v>0</v>
      </c>
      <c r="K268" s="220">
        <v>1047.5</v>
      </c>
      <c r="L268" s="220">
        <f>I268+J268+K268</f>
        <v>1047.5</v>
      </c>
      <c r="M268" s="207">
        <f>Q268</f>
        <v>248.4</v>
      </c>
      <c r="N268" s="207">
        <v>0</v>
      </c>
      <c r="O268" s="207">
        <v>0</v>
      </c>
      <c r="P268" s="207">
        <v>248.4</v>
      </c>
      <c r="Q268" s="207">
        <f>N268+O268+P268</f>
        <v>248.4</v>
      </c>
      <c r="R268" s="209" t="s">
        <v>795</v>
      </c>
      <c r="S268" s="296" t="s">
        <v>796</v>
      </c>
      <c r="T268" s="278"/>
    </row>
    <row r="269" spans="1:20" s="100" customFormat="1" ht="97.5" customHeight="1">
      <c r="A269" s="544"/>
      <c r="B269" s="546"/>
      <c r="C269" s="220" t="s">
        <v>559</v>
      </c>
      <c r="D269" s="16"/>
      <c r="E269" s="300" t="s">
        <v>672</v>
      </c>
      <c r="F269" s="252" t="s">
        <v>764</v>
      </c>
      <c r="G269" s="220" t="s">
        <v>765</v>
      </c>
      <c r="H269" s="214">
        <v>218.3</v>
      </c>
      <c r="I269" s="220">
        <v>0</v>
      </c>
      <c r="J269" s="220">
        <v>0</v>
      </c>
      <c r="K269" s="220">
        <v>218.3</v>
      </c>
      <c r="L269" s="300">
        <f>I269+J269+K269</f>
        <v>218.3</v>
      </c>
      <c r="M269" s="207">
        <f>Q269</f>
        <v>0</v>
      </c>
      <c r="N269" s="207">
        <v>0</v>
      </c>
      <c r="O269" s="207">
        <v>0</v>
      </c>
      <c r="P269" s="207">
        <v>0</v>
      </c>
      <c r="Q269" s="207">
        <f>N269+O269+P269</f>
        <v>0</v>
      </c>
      <c r="R269" s="209">
        <v>0</v>
      </c>
      <c r="S269" s="296">
        <v>0</v>
      </c>
      <c r="T269" s="278"/>
    </row>
    <row r="270" spans="1:20" s="100" customFormat="1" ht="29.25" customHeight="1">
      <c r="A270" s="218"/>
      <c r="B270" s="34" t="s">
        <v>316</v>
      </c>
      <c r="C270" s="218"/>
      <c r="D270" s="218"/>
      <c r="E270" s="218"/>
      <c r="F270" s="218"/>
      <c r="G270" s="218"/>
      <c r="H270" s="218">
        <f>H268+H269</f>
        <v>1265.8</v>
      </c>
      <c r="I270" s="218">
        <f aca="true" t="shared" si="82" ref="I270:Q270">I268+I269</f>
        <v>0</v>
      </c>
      <c r="J270" s="218">
        <f t="shared" si="82"/>
        <v>0</v>
      </c>
      <c r="K270" s="218">
        <f t="shared" si="82"/>
        <v>1265.8</v>
      </c>
      <c r="L270" s="218">
        <f t="shared" si="82"/>
        <v>1265.8</v>
      </c>
      <c r="M270" s="218">
        <f t="shared" si="82"/>
        <v>248.4</v>
      </c>
      <c r="N270" s="218">
        <f t="shared" si="82"/>
        <v>0</v>
      </c>
      <c r="O270" s="218">
        <f t="shared" si="82"/>
        <v>0</v>
      </c>
      <c r="P270" s="218">
        <f t="shared" si="82"/>
        <v>248.4</v>
      </c>
      <c r="Q270" s="218">
        <f t="shared" si="82"/>
        <v>248.4</v>
      </c>
      <c r="R270" s="218"/>
      <c r="S270" s="309"/>
      <c r="T270" s="278"/>
    </row>
    <row r="271" spans="1:20" s="100" customFormat="1" ht="43.5" customHeight="1">
      <c r="A271" s="219"/>
      <c r="B271" s="33" t="s">
        <v>317</v>
      </c>
      <c r="C271" s="219"/>
      <c r="D271" s="219"/>
      <c r="E271" s="219"/>
      <c r="F271" s="219"/>
      <c r="G271" s="219"/>
      <c r="H271" s="219">
        <f>H270+H267+H259+H255+H253+H250+H248+H232+H230+H226+H224+H222+H212+H209+H200+H145+H143+H140+H138+H136+H134+H128+H123+H120+H118+H116+H106+H104+H84+H53+H51+H48+H44+H42+H40+H37+H35+H30+H23+H20+H14+H12+H10</f>
        <v>2659404.0994500006</v>
      </c>
      <c r="I271" s="219">
        <f aca="true" t="shared" si="83" ref="I271:P271">I270+I267+I259+I255+I253+I250+I248+I232+I230+I226+I224+I222+I212+I209+I200+I145+I143+I140+I138+I136+I134+I128+I123+I120+I118+I116+I106+I104+I84+I53+I51+I48+I44+I42+I40+I37+I35+I30+I23+I20+I14+I12+I10</f>
        <v>2435666.2994500007</v>
      </c>
      <c r="J271" s="219">
        <f t="shared" si="83"/>
        <v>127368.39999999998</v>
      </c>
      <c r="K271" s="219">
        <f t="shared" si="83"/>
        <v>96369.4</v>
      </c>
      <c r="L271" s="219">
        <f t="shared" si="83"/>
        <v>2659404.0994500006</v>
      </c>
      <c r="M271" s="219">
        <f t="shared" si="83"/>
        <v>393473.98699999996</v>
      </c>
      <c r="N271" s="219">
        <f t="shared" si="83"/>
        <v>383672.4</v>
      </c>
      <c r="O271" s="219">
        <f t="shared" si="83"/>
        <v>4960.787</v>
      </c>
      <c r="P271" s="219">
        <f t="shared" si="83"/>
        <v>4840.8</v>
      </c>
      <c r="Q271" s="219">
        <f>Q270+Q267+Q259+Q255+Q253+Q250+Q248+Q232+Q230+Q226+Q224+Q222+Q212+Q209+Q200+Q145+Q143+Q140+Q138+Q136+Q134+Q128+Q123+Q120+Q118+Q116+Q106+Q104+Q84+Q53+Q51+Q48+Q44+Q42+Q40+Q37+Q35+Q30+Q23+Q20+Q14+Q12+Q10</f>
        <v>393473.98699999996</v>
      </c>
      <c r="R271" s="219"/>
      <c r="S271" s="310"/>
      <c r="T271" s="278"/>
    </row>
    <row r="272" spans="1:18" ht="28.5" customHeight="1">
      <c r="A272" s="532" t="s">
        <v>169</v>
      </c>
      <c r="B272" s="533"/>
      <c r="C272" s="533"/>
      <c r="D272" s="533"/>
      <c r="E272" s="533"/>
      <c r="F272" s="533"/>
      <c r="G272" s="533"/>
      <c r="H272" s="533"/>
      <c r="I272" s="533"/>
      <c r="J272" s="533"/>
      <c r="K272" s="533"/>
      <c r="L272" s="533"/>
      <c r="M272" s="533"/>
      <c r="N272" s="533"/>
      <c r="O272" s="533"/>
      <c r="P272" s="533"/>
      <c r="Q272" s="533"/>
      <c r="R272" s="533"/>
    </row>
  </sheetData>
  <sheetProtection/>
  <mergeCells count="148">
    <mergeCell ref="S146:S147"/>
    <mergeCell ref="S78:S79"/>
    <mergeCell ref="S228:S229"/>
    <mergeCell ref="B260:B261"/>
    <mergeCell ref="A262:A264"/>
    <mergeCell ref="B262:B264"/>
    <mergeCell ref="E256:E257"/>
    <mergeCell ref="F228:F229"/>
    <mergeCell ref="G228:G229"/>
    <mergeCell ref="N228:N229"/>
    <mergeCell ref="A268:A269"/>
    <mergeCell ref="B268:B269"/>
    <mergeCell ref="A272:R272"/>
    <mergeCell ref="B246:B247"/>
    <mergeCell ref="E246:E247"/>
    <mergeCell ref="A251:A252"/>
    <mergeCell ref="B251:B252"/>
    <mergeCell ref="A256:A258"/>
    <mergeCell ref="B256:B258"/>
    <mergeCell ref="D256:D257"/>
    <mergeCell ref="R228:R229"/>
    <mergeCell ref="B233:B244"/>
    <mergeCell ref="D233:D244"/>
    <mergeCell ref="A213:A217"/>
    <mergeCell ref="B213:B221"/>
    <mergeCell ref="E213:E214"/>
    <mergeCell ref="E215:E216"/>
    <mergeCell ref="A227:F227"/>
    <mergeCell ref="A228:A229"/>
    <mergeCell ref="B228:B229"/>
    <mergeCell ref="C228:C229"/>
    <mergeCell ref="D228:D229"/>
    <mergeCell ref="E228:E229"/>
    <mergeCell ref="K201:K202"/>
    <mergeCell ref="L201:L202"/>
    <mergeCell ref="M201:M202"/>
    <mergeCell ref="D201:D203"/>
    <mergeCell ref="E201:E203"/>
    <mergeCell ref="H201:H202"/>
    <mergeCell ref="I201:I202"/>
    <mergeCell ref="Q201:Q202"/>
    <mergeCell ref="A210:A211"/>
    <mergeCell ref="B210:B211"/>
    <mergeCell ref="D210:D211"/>
    <mergeCell ref="E210:E211"/>
    <mergeCell ref="O189:O192"/>
    <mergeCell ref="P189:P192"/>
    <mergeCell ref="Q189:Q192"/>
    <mergeCell ref="A201:A208"/>
    <mergeCell ref="B201:B208"/>
    <mergeCell ref="J201:J202"/>
    <mergeCell ref="H189:H192"/>
    <mergeCell ref="I189:I192"/>
    <mergeCell ref="J189:J192"/>
    <mergeCell ref="L189:L192"/>
    <mergeCell ref="M189:M192"/>
    <mergeCell ref="N189:N192"/>
    <mergeCell ref="C173:C174"/>
    <mergeCell ref="E173:E174"/>
    <mergeCell ref="D180:D182"/>
    <mergeCell ref="E180:E182"/>
    <mergeCell ref="D189:D192"/>
    <mergeCell ref="E189:E192"/>
    <mergeCell ref="F146:F147"/>
    <mergeCell ref="G146:G147"/>
    <mergeCell ref="M146:M147"/>
    <mergeCell ref="Q146:Q147"/>
    <mergeCell ref="R146:R147"/>
    <mergeCell ref="A129:A133"/>
    <mergeCell ref="B129:B133"/>
    <mergeCell ref="A141:A142"/>
    <mergeCell ref="B141:B142"/>
    <mergeCell ref="A145:A198"/>
    <mergeCell ref="B146:B199"/>
    <mergeCell ref="A107:A115"/>
    <mergeCell ref="B107:B115"/>
    <mergeCell ref="A121:A122"/>
    <mergeCell ref="B121:B122"/>
    <mergeCell ref="A124:A127"/>
    <mergeCell ref="B124:B127"/>
    <mergeCell ref="Q78:Q79"/>
    <mergeCell ref="R78:R79"/>
    <mergeCell ref="A85:A103"/>
    <mergeCell ref="B85:B103"/>
    <mergeCell ref="D93:D95"/>
    <mergeCell ref="O62:O66"/>
    <mergeCell ref="P62:P66"/>
    <mergeCell ref="Q62:Q66"/>
    <mergeCell ref="D66:D68"/>
    <mergeCell ref="C78:C79"/>
    <mergeCell ref="M78:M79"/>
    <mergeCell ref="I62:I66"/>
    <mergeCell ref="J62:J66"/>
    <mergeCell ref="K62:K66"/>
    <mergeCell ref="L62:L66"/>
    <mergeCell ref="M62:M66"/>
    <mergeCell ref="N62:N66"/>
    <mergeCell ref="A54:A83"/>
    <mergeCell ref="B54:B83"/>
    <mergeCell ref="D61:D65"/>
    <mergeCell ref="E61:E70"/>
    <mergeCell ref="F61:F70"/>
    <mergeCell ref="H62:H66"/>
    <mergeCell ref="E78:E79"/>
    <mergeCell ref="F78:F79"/>
    <mergeCell ref="G78:G79"/>
    <mergeCell ref="A31:A34"/>
    <mergeCell ref="B31:B33"/>
    <mergeCell ref="D31:D33"/>
    <mergeCell ref="A38:C38"/>
    <mergeCell ref="A45:C45"/>
    <mergeCell ref="A49:C49"/>
    <mergeCell ref="A21:A22"/>
    <mergeCell ref="B21:B22"/>
    <mergeCell ref="A26:A29"/>
    <mergeCell ref="B26:B29"/>
    <mergeCell ref="D27:D29"/>
    <mergeCell ref="E27:E29"/>
    <mergeCell ref="Q5:Q6"/>
    <mergeCell ref="R5:R6"/>
    <mergeCell ref="A8:A9"/>
    <mergeCell ref="B8:B9"/>
    <mergeCell ref="A15:A19"/>
    <mergeCell ref="B15:B19"/>
    <mergeCell ref="D16:D17"/>
    <mergeCell ref="E16:E17"/>
    <mergeCell ref="D18:D19"/>
    <mergeCell ref="E18:E19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S5:S6"/>
    <mergeCell ref="A1:R1"/>
    <mergeCell ref="F2:H2"/>
    <mergeCell ref="A4:A6"/>
    <mergeCell ref="B4:B6"/>
    <mergeCell ref="C4:C6"/>
    <mergeCell ref="D4:D6"/>
    <mergeCell ref="E4:E6"/>
    <mergeCell ref="F4:H4"/>
    <mergeCell ref="I4:K4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72"/>
  <sheetViews>
    <sheetView zoomScale="85" zoomScaleNormal="85" zoomScalePageLayoutView="0" workbookViewId="0" topLeftCell="A1">
      <pane xSplit="13" ySplit="8" topLeftCell="N110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119" sqref="B119"/>
    </sheetView>
  </sheetViews>
  <sheetFormatPr defaultColWidth="8.8515625" defaultRowHeight="15"/>
  <cols>
    <col min="1" max="1" width="8.140625" style="338" customWidth="1"/>
    <col min="2" max="2" width="39.28125" style="1" customWidth="1"/>
    <col min="3" max="3" width="34.7109375" style="338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338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621" t="s">
        <v>534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</row>
    <row r="2" spans="1:17" ht="24" customHeight="1">
      <c r="A2" s="337"/>
      <c r="B2" s="338"/>
      <c r="D2" s="338"/>
      <c r="E2" s="338"/>
      <c r="F2" s="623" t="s">
        <v>804</v>
      </c>
      <c r="G2" s="623"/>
      <c r="H2" s="623"/>
      <c r="I2" s="338"/>
      <c r="J2" s="338"/>
      <c r="K2" s="338"/>
      <c r="L2" s="338"/>
      <c r="M2" s="338"/>
      <c r="N2" s="338"/>
      <c r="O2" s="338"/>
      <c r="P2" s="338"/>
      <c r="Q2" s="338"/>
    </row>
    <row r="3" ht="15" customHeight="1"/>
    <row r="4" spans="1:18" ht="24" customHeight="1">
      <c r="A4" s="624" t="s">
        <v>0</v>
      </c>
      <c r="B4" s="624" t="s">
        <v>159</v>
      </c>
      <c r="C4" s="624" t="s">
        <v>160</v>
      </c>
      <c r="D4" s="627" t="s">
        <v>332</v>
      </c>
      <c r="E4" s="630" t="s">
        <v>333</v>
      </c>
      <c r="F4" s="605" t="s">
        <v>593</v>
      </c>
      <c r="G4" s="606"/>
      <c r="H4" s="607"/>
      <c r="I4" s="608" t="s">
        <v>464</v>
      </c>
      <c r="J4" s="609"/>
      <c r="K4" s="610"/>
      <c r="L4" s="611" t="s">
        <v>317</v>
      </c>
      <c r="M4" s="614" t="s">
        <v>3</v>
      </c>
      <c r="N4" s="614"/>
      <c r="O4" s="614"/>
      <c r="P4" s="614"/>
      <c r="Q4" s="614"/>
      <c r="R4" s="614"/>
    </row>
    <row r="5" spans="1:19" ht="30.75" customHeight="1">
      <c r="A5" s="625"/>
      <c r="B5" s="625"/>
      <c r="C5" s="625"/>
      <c r="D5" s="628"/>
      <c r="E5" s="631"/>
      <c r="F5" s="615" t="s">
        <v>4</v>
      </c>
      <c r="G5" s="582" t="s">
        <v>591</v>
      </c>
      <c r="H5" s="617" t="s">
        <v>465</v>
      </c>
      <c r="I5" s="600">
        <v>300</v>
      </c>
      <c r="J5" s="600">
        <v>200</v>
      </c>
      <c r="K5" s="600" t="s">
        <v>523</v>
      </c>
      <c r="L5" s="612"/>
      <c r="M5" s="561" t="s">
        <v>5</v>
      </c>
      <c r="N5" s="601" t="s">
        <v>464</v>
      </c>
      <c r="O5" s="602"/>
      <c r="P5" s="603"/>
      <c r="Q5" s="604" t="s">
        <v>317</v>
      </c>
      <c r="R5" s="570" t="s">
        <v>560</v>
      </c>
      <c r="S5" s="570" t="s">
        <v>770</v>
      </c>
    </row>
    <row r="6" spans="1:19" ht="88.5" customHeight="1">
      <c r="A6" s="626"/>
      <c r="B6" s="626"/>
      <c r="C6" s="626"/>
      <c r="D6" s="629"/>
      <c r="E6" s="632"/>
      <c r="F6" s="616"/>
      <c r="G6" s="583"/>
      <c r="H6" s="618"/>
      <c r="I6" s="600"/>
      <c r="J6" s="600"/>
      <c r="K6" s="600"/>
      <c r="L6" s="613"/>
      <c r="M6" s="563"/>
      <c r="N6" s="48">
        <v>300</v>
      </c>
      <c r="O6" s="48">
        <v>200</v>
      </c>
      <c r="P6" s="48" t="s">
        <v>523</v>
      </c>
      <c r="Q6" s="604"/>
      <c r="R6" s="571"/>
      <c r="S6" s="571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542" t="s">
        <v>7</v>
      </c>
      <c r="B8" s="557" t="s">
        <v>8</v>
      </c>
      <c r="C8" s="340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313">
        <f>I8+J8+K8</f>
        <v>2774.2000000000003</v>
      </c>
      <c r="M8" s="358">
        <f>Q8</f>
        <v>835.5</v>
      </c>
      <c r="N8" s="286">
        <v>828.6</v>
      </c>
      <c r="O8" s="294">
        <v>6.9</v>
      </c>
      <c r="P8" s="294">
        <v>0</v>
      </c>
      <c r="Q8" s="286">
        <f>O8+N8</f>
        <v>835.5</v>
      </c>
      <c r="R8" s="296">
        <v>157</v>
      </c>
      <c r="S8" s="296">
        <v>145</v>
      </c>
    </row>
    <row r="9" spans="1:19" ht="34.5" customHeight="1">
      <c r="A9" s="542"/>
      <c r="B9" s="557"/>
      <c r="C9" s="340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313">
        <f>I9+J9+K9</f>
        <v>1256.5</v>
      </c>
      <c r="M9" s="358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835.5</v>
      </c>
      <c r="N10" s="309">
        <f t="shared" si="0"/>
        <v>828.6</v>
      </c>
      <c r="O10" s="309">
        <f t="shared" si="0"/>
        <v>6.9</v>
      </c>
      <c r="P10" s="309">
        <f t="shared" si="0"/>
        <v>0</v>
      </c>
      <c r="Q10" s="309">
        <f t="shared" si="0"/>
        <v>835.5</v>
      </c>
      <c r="R10" s="309"/>
      <c r="S10" s="309"/>
    </row>
    <row r="11" spans="1:19" ht="91.5" customHeight="1" hidden="1">
      <c r="A11" s="340" t="s">
        <v>11</v>
      </c>
      <c r="B11" s="341" t="s">
        <v>12</v>
      </c>
      <c r="C11" s="340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/>
      <c r="S11" s="78"/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148"/>
    </row>
    <row r="13" spans="1:19" ht="58.5" customHeight="1">
      <c r="A13" s="340" t="s">
        <v>13</v>
      </c>
      <c r="B13" s="341" t="s">
        <v>16</v>
      </c>
      <c r="C13" s="340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314">
        <f>I13+J13+K13</f>
        <v>3</v>
      </c>
      <c r="M13" s="358">
        <f>Q13</f>
        <v>0</v>
      </c>
      <c r="N13" s="294">
        <v>0</v>
      </c>
      <c r="O13" s="294">
        <v>0</v>
      </c>
      <c r="P13" s="294">
        <v>0</v>
      </c>
      <c r="Q13" s="286">
        <f>N13+O13</f>
        <v>0</v>
      </c>
      <c r="R13" s="296">
        <v>0</v>
      </c>
      <c r="S13" s="296">
        <v>0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</v>
      </c>
      <c r="N14" s="279">
        <f t="shared" si="2"/>
        <v>0</v>
      </c>
      <c r="O14" s="279">
        <f t="shared" si="2"/>
        <v>0</v>
      </c>
      <c r="P14" s="279">
        <f t="shared" si="2"/>
        <v>0</v>
      </c>
      <c r="Q14" s="279">
        <f t="shared" si="2"/>
        <v>0</v>
      </c>
      <c r="R14" s="279"/>
      <c r="S14" s="279"/>
    </row>
    <row r="15" spans="1:19" ht="42" customHeight="1">
      <c r="A15" s="534" t="s">
        <v>15</v>
      </c>
      <c r="B15" s="557" t="s">
        <v>456</v>
      </c>
      <c r="C15" s="340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314">
        <f>I15+J15+K15</f>
        <v>1285.7</v>
      </c>
      <c r="M15" s="358">
        <f>N15+O15</f>
        <v>81.7</v>
      </c>
      <c r="N15" s="286">
        <v>81.7</v>
      </c>
      <c r="O15" s="294">
        <v>0</v>
      </c>
      <c r="P15" s="294">
        <v>0</v>
      </c>
      <c r="Q15" s="286">
        <f>M15</f>
        <v>81.7</v>
      </c>
      <c r="R15" s="285" t="s">
        <v>632</v>
      </c>
      <c r="S15" s="296">
        <v>2</v>
      </c>
    </row>
    <row r="16" spans="1:19" ht="35.25" customHeight="1">
      <c r="A16" s="530"/>
      <c r="B16" s="557"/>
      <c r="C16" s="340" t="s">
        <v>19</v>
      </c>
      <c r="D16" s="565" t="s">
        <v>194</v>
      </c>
      <c r="E16" s="633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314">
        <f>I16+J16+K16</f>
        <v>25687.899999999998</v>
      </c>
      <c r="M16" s="358">
        <f>Q16</f>
        <v>5498</v>
      </c>
      <c r="N16" s="286">
        <v>5492.7</v>
      </c>
      <c r="O16" s="294">
        <v>5.3</v>
      </c>
      <c r="P16" s="294">
        <v>0</v>
      </c>
      <c r="Q16" s="286">
        <f>N16+O16</f>
        <v>5498</v>
      </c>
      <c r="R16" s="296">
        <v>235</v>
      </c>
      <c r="S16" s="296">
        <v>214</v>
      </c>
    </row>
    <row r="17" spans="1:19" ht="30" customHeight="1">
      <c r="A17" s="530"/>
      <c r="B17" s="557"/>
      <c r="C17" s="340" t="s">
        <v>20</v>
      </c>
      <c r="D17" s="567"/>
      <c r="E17" s="634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314">
        <f>I17+J17+K17</f>
        <v>3256</v>
      </c>
      <c r="M17" s="358">
        <f>Q17</f>
        <v>482.1</v>
      </c>
      <c r="N17" s="286">
        <v>481.5</v>
      </c>
      <c r="O17" s="294">
        <v>0.6</v>
      </c>
      <c r="P17" s="294">
        <v>0</v>
      </c>
      <c r="Q17" s="286">
        <f>N17+O17</f>
        <v>482.1</v>
      </c>
      <c r="R17" s="296">
        <v>18</v>
      </c>
      <c r="S17" s="296">
        <v>6</v>
      </c>
    </row>
    <row r="18" spans="1:19" ht="47.25" customHeight="1">
      <c r="A18" s="530"/>
      <c r="B18" s="557"/>
      <c r="C18" s="340" t="s">
        <v>21</v>
      </c>
      <c r="D18" s="565" t="s">
        <v>192</v>
      </c>
      <c r="E18" s="633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345">
        <v>0</v>
      </c>
      <c r="L18" s="314">
        <f>I18+J18+K18</f>
        <v>84.6</v>
      </c>
      <c r="M18" s="358">
        <f>Q18</f>
        <v>0</v>
      </c>
      <c r="N18" s="286">
        <v>0</v>
      </c>
      <c r="O18" s="294">
        <v>0</v>
      </c>
      <c r="P18" s="294">
        <v>0</v>
      </c>
      <c r="Q18" s="286">
        <f>N18+O18</f>
        <v>0</v>
      </c>
      <c r="R18" s="296">
        <v>0</v>
      </c>
      <c r="S18" s="296">
        <v>0</v>
      </c>
    </row>
    <row r="19" spans="1:19" ht="24">
      <c r="A19" s="531"/>
      <c r="B19" s="557"/>
      <c r="C19" s="340" t="s">
        <v>22</v>
      </c>
      <c r="D19" s="567"/>
      <c r="E19" s="634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352">
        <v>0</v>
      </c>
      <c r="L19" s="314">
        <f>I19+J19+K19</f>
        <v>665.7</v>
      </c>
      <c r="M19" s="358">
        <f>Q19</f>
        <v>70</v>
      </c>
      <c r="N19" s="286">
        <v>70</v>
      </c>
      <c r="O19" s="294">
        <v>0</v>
      </c>
      <c r="P19" s="294">
        <v>0</v>
      </c>
      <c r="Q19" s="286">
        <f>N19+O19</f>
        <v>70</v>
      </c>
      <c r="R19" s="296">
        <v>1</v>
      </c>
      <c r="S19" s="296">
        <v>1</v>
      </c>
    </row>
    <row r="20" spans="1:19" s="278" customFormat="1" ht="26.25" customHeight="1">
      <c r="A20" s="351"/>
      <c r="B20" s="34" t="s">
        <v>316</v>
      </c>
      <c r="C20" s="309"/>
      <c r="D20" s="136"/>
      <c r="E20" s="136"/>
      <c r="F20" s="309"/>
      <c r="G20" s="309"/>
      <c r="H20" s="309">
        <f>H15+H16+H17+H18+H19</f>
        <v>30979.899999999998</v>
      </c>
      <c r="I20" s="309">
        <f aca="true" t="shared" si="3" ref="I20:Q20">I15+I16+I17+I18+I19</f>
        <v>30836.1</v>
      </c>
      <c r="J20" s="309">
        <f t="shared" si="3"/>
        <v>143.8</v>
      </c>
      <c r="K20" s="309">
        <f t="shared" si="3"/>
        <v>0</v>
      </c>
      <c r="L20" s="309">
        <f t="shared" si="3"/>
        <v>30979.899999999998</v>
      </c>
      <c r="M20" s="309">
        <f t="shared" si="3"/>
        <v>6131.8</v>
      </c>
      <c r="N20" s="309">
        <f t="shared" si="3"/>
        <v>6125.9</v>
      </c>
      <c r="O20" s="309">
        <f t="shared" si="3"/>
        <v>5.8999999999999995</v>
      </c>
      <c r="P20" s="309">
        <f t="shared" si="3"/>
        <v>0</v>
      </c>
      <c r="Q20" s="309">
        <f t="shared" si="3"/>
        <v>6131.8</v>
      </c>
      <c r="R20" s="309"/>
      <c r="S20" s="309"/>
    </row>
    <row r="21" spans="1:19" ht="42" customHeight="1">
      <c r="A21" s="542" t="s">
        <v>18</v>
      </c>
      <c r="B21" s="557" t="s">
        <v>24</v>
      </c>
      <c r="C21" s="340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313">
        <v>35879.2</v>
      </c>
      <c r="J21" s="313">
        <v>477.3</v>
      </c>
      <c r="K21" s="313">
        <v>0</v>
      </c>
      <c r="L21" s="313">
        <f>I21+J21+K21</f>
        <v>36356.5</v>
      </c>
      <c r="M21" s="358">
        <f>N21+O21</f>
        <v>10945.9</v>
      </c>
      <c r="N21" s="286">
        <v>10859.1</v>
      </c>
      <c r="O21" s="294">
        <v>86.8</v>
      </c>
      <c r="P21" s="294">
        <v>0</v>
      </c>
      <c r="Q21" s="286">
        <f>N21+O21</f>
        <v>10945.9</v>
      </c>
      <c r="R21" s="296">
        <v>2209</v>
      </c>
      <c r="S21" s="296">
        <v>2087</v>
      </c>
    </row>
    <row r="22" spans="1:19" ht="24">
      <c r="A22" s="542"/>
      <c r="B22" s="557"/>
      <c r="C22" s="340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314">
        <v>1558.9</v>
      </c>
      <c r="J22" s="314">
        <v>0</v>
      </c>
      <c r="K22" s="314">
        <v>0</v>
      </c>
      <c r="L22" s="313">
        <f>I22+J22+K22</f>
        <v>1558.9</v>
      </c>
      <c r="M22" s="358">
        <f>N22+O22</f>
        <v>0</v>
      </c>
      <c r="N22" s="286">
        <v>0</v>
      </c>
      <c r="O22" s="294">
        <v>0</v>
      </c>
      <c r="P22" s="294">
        <v>0</v>
      </c>
      <c r="Q22" s="286">
        <f>N22+O22</f>
        <v>0</v>
      </c>
      <c r="R22" s="296">
        <v>0</v>
      </c>
      <c r="S22" s="296">
        <v>0</v>
      </c>
    </row>
    <row r="23" spans="1:19" s="278" customFormat="1" ht="24" customHeight="1">
      <c r="A23" s="111"/>
      <c r="B23" s="108" t="s">
        <v>316</v>
      </c>
      <c r="C23" s="309"/>
      <c r="D23" s="130"/>
      <c r="E23" s="130"/>
      <c r="F23" s="309"/>
      <c r="G23" s="309"/>
      <c r="H23" s="279">
        <f>H21+H22</f>
        <v>37915.4</v>
      </c>
      <c r="I23" s="279">
        <f aca="true" t="shared" si="4" ref="I23:Q23">I21+I22</f>
        <v>37438.1</v>
      </c>
      <c r="J23" s="279">
        <f t="shared" si="4"/>
        <v>477.3</v>
      </c>
      <c r="K23" s="279">
        <f t="shared" si="4"/>
        <v>0</v>
      </c>
      <c r="L23" s="279">
        <f t="shared" si="4"/>
        <v>37915.4</v>
      </c>
      <c r="M23" s="279">
        <f t="shared" si="4"/>
        <v>10945.9</v>
      </c>
      <c r="N23" s="279">
        <f t="shared" si="4"/>
        <v>10859.1</v>
      </c>
      <c r="O23" s="279">
        <f t="shared" si="4"/>
        <v>86.8</v>
      </c>
      <c r="P23" s="279">
        <f t="shared" si="4"/>
        <v>0</v>
      </c>
      <c r="Q23" s="279">
        <f t="shared" si="4"/>
        <v>10945.9</v>
      </c>
      <c r="R23" s="279"/>
      <c r="S23" s="279"/>
    </row>
    <row r="24" spans="1:18" ht="103.5" customHeight="1" hidden="1">
      <c r="A24" s="342" t="s">
        <v>23</v>
      </c>
      <c r="B24" s="18" t="s">
        <v>195</v>
      </c>
      <c r="C24" s="340" t="s">
        <v>196</v>
      </c>
      <c r="D24" s="55" t="s">
        <v>197</v>
      </c>
      <c r="E24" s="55" t="s">
        <v>336</v>
      </c>
      <c r="F24" s="297"/>
      <c r="G24" s="291"/>
      <c r="H24" s="301">
        <v>0</v>
      </c>
      <c r="I24" s="314"/>
      <c r="J24" s="314"/>
      <c r="K24" s="314"/>
      <c r="L24" s="314"/>
      <c r="M24" s="294"/>
      <c r="N24" s="294"/>
      <c r="O24" s="294"/>
      <c r="P24" s="294"/>
      <c r="Q24" s="286"/>
      <c r="R24" s="296"/>
    </row>
    <row r="25" spans="1:19" s="307" customFormat="1" ht="12" hidden="1">
      <c r="A25" s="349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</row>
    <row r="26" spans="1:19" ht="53.25" customHeight="1">
      <c r="A26" s="534" t="s">
        <v>25</v>
      </c>
      <c r="B26" s="534" t="s">
        <v>26</v>
      </c>
      <c r="C26" s="340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313">
        <v>347.50000000000273</v>
      </c>
      <c r="J26" s="313">
        <v>4.6</v>
      </c>
      <c r="K26" s="313">
        <v>0</v>
      </c>
      <c r="L26" s="313">
        <f>I26+J26+K26</f>
        <v>352.10000000000275</v>
      </c>
      <c r="M26" s="358">
        <f>Q26</f>
        <v>109.1</v>
      </c>
      <c r="N26" s="286">
        <v>105.3</v>
      </c>
      <c r="O26" s="294">
        <v>3.8</v>
      </c>
      <c r="P26" s="294">
        <v>0</v>
      </c>
      <c r="Q26" s="286">
        <f>N26+O26</f>
        <v>109.1</v>
      </c>
      <c r="R26" s="296">
        <v>13</v>
      </c>
      <c r="S26" s="296">
        <v>13</v>
      </c>
    </row>
    <row r="27" spans="1:19" ht="53.25" customHeight="1">
      <c r="A27" s="530"/>
      <c r="B27" s="530"/>
      <c r="C27" s="304" t="s">
        <v>172</v>
      </c>
      <c r="D27" s="565" t="s">
        <v>183</v>
      </c>
      <c r="E27" s="633" t="s">
        <v>426</v>
      </c>
      <c r="F27" s="248" t="s">
        <v>743</v>
      </c>
      <c r="G27" s="156">
        <v>7</v>
      </c>
      <c r="H27" s="212">
        <f>L27</f>
        <v>215.921</v>
      </c>
      <c r="I27" s="293">
        <v>214.921</v>
      </c>
      <c r="J27" s="293">
        <v>1</v>
      </c>
      <c r="K27" s="293">
        <v>0</v>
      </c>
      <c r="L27" s="313">
        <f>I27+J27+K27</f>
        <v>215.921</v>
      </c>
      <c r="M27" s="358">
        <f>Q27</f>
        <v>24.9</v>
      </c>
      <c r="N27" s="286">
        <v>24.9</v>
      </c>
      <c r="O27" s="294">
        <v>0</v>
      </c>
      <c r="P27" s="294">
        <v>0</v>
      </c>
      <c r="Q27" s="286">
        <f>N27+O27</f>
        <v>24.9</v>
      </c>
      <c r="R27" s="296">
        <v>1</v>
      </c>
      <c r="S27" s="296">
        <v>1</v>
      </c>
    </row>
    <row r="28" spans="1:19" ht="53.25" customHeight="1">
      <c r="A28" s="530"/>
      <c r="B28" s="530"/>
      <c r="C28" s="304" t="s">
        <v>173</v>
      </c>
      <c r="D28" s="566"/>
      <c r="E28" s="635"/>
      <c r="F28" s="248" t="s">
        <v>744</v>
      </c>
      <c r="G28" s="157" t="s">
        <v>745</v>
      </c>
      <c r="H28" s="212">
        <f>L28</f>
        <v>9.10721</v>
      </c>
      <c r="I28" s="293">
        <v>9.10721</v>
      </c>
      <c r="J28" s="293">
        <v>0</v>
      </c>
      <c r="K28" s="293">
        <v>0</v>
      </c>
      <c r="L28" s="313">
        <f>I28+J28+K28</f>
        <v>9.10721</v>
      </c>
      <c r="M28" s="358">
        <f>Q28</f>
        <v>0</v>
      </c>
      <c r="N28" s="286">
        <v>0</v>
      </c>
      <c r="O28" s="294">
        <v>0</v>
      </c>
      <c r="P28" s="294">
        <v>0</v>
      </c>
      <c r="Q28" s="286">
        <f>N28+O28</f>
        <v>0</v>
      </c>
      <c r="R28" s="296">
        <v>0</v>
      </c>
      <c r="S28" s="296">
        <v>0</v>
      </c>
    </row>
    <row r="29" spans="1:19" ht="53.25" customHeight="1">
      <c r="A29" s="531"/>
      <c r="B29" s="531"/>
      <c r="C29" s="304" t="s">
        <v>174</v>
      </c>
      <c r="D29" s="567"/>
      <c r="E29" s="634"/>
      <c r="F29" s="253" t="s">
        <v>746</v>
      </c>
      <c r="G29" s="156">
        <v>13</v>
      </c>
      <c r="H29" s="212">
        <f>L29</f>
        <v>98.37424</v>
      </c>
      <c r="I29" s="293">
        <v>98.37424</v>
      </c>
      <c r="J29" s="293">
        <v>0</v>
      </c>
      <c r="K29" s="293">
        <v>0</v>
      </c>
      <c r="L29" s="313">
        <f>I29+J29+K29</f>
        <v>98.37424</v>
      </c>
      <c r="M29" s="358">
        <f>Q29</f>
        <v>25.4</v>
      </c>
      <c r="N29" s="286">
        <v>25.4</v>
      </c>
      <c r="O29" s="294">
        <v>0</v>
      </c>
      <c r="P29" s="294">
        <v>0</v>
      </c>
      <c r="Q29" s="286">
        <f>N29+O29</f>
        <v>25.4</v>
      </c>
      <c r="R29" s="296">
        <v>13</v>
      </c>
      <c r="S29" s="296">
        <v>13</v>
      </c>
    </row>
    <row r="30" spans="1:19" s="278" customFormat="1" ht="16.5" customHeight="1">
      <c r="A30" s="127"/>
      <c r="B30" s="128" t="s">
        <v>316</v>
      </c>
      <c r="C30" s="280"/>
      <c r="D30" s="137"/>
      <c r="E30" s="137"/>
      <c r="F30" s="280"/>
      <c r="G30" s="280"/>
      <c r="H30" s="280">
        <f>SUM(H26:H29)</f>
        <v>675.5024500000027</v>
      </c>
      <c r="I30" s="280">
        <f aca="true" t="shared" si="6" ref="I30:Q30">SUM(I26:I29)</f>
        <v>669.9024500000028</v>
      </c>
      <c r="J30" s="280">
        <f t="shared" si="6"/>
        <v>5.6</v>
      </c>
      <c r="K30" s="280">
        <f t="shared" si="6"/>
        <v>0</v>
      </c>
      <c r="L30" s="280">
        <f t="shared" si="6"/>
        <v>675.5024500000027</v>
      </c>
      <c r="M30" s="280">
        <f t="shared" si="6"/>
        <v>159.4</v>
      </c>
      <c r="N30" s="280">
        <f t="shared" si="6"/>
        <v>155.6</v>
      </c>
      <c r="O30" s="280">
        <f t="shared" si="6"/>
        <v>3.8</v>
      </c>
      <c r="P30" s="280">
        <f t="shared" si="6"/>
        <v>0</v>
      </c>
      <c r="Q30" s="280">
        <f t="shared" si="6"/>
        <v>159.4</v>
      </c>
      <c r="R30" s="280"/>
      <c r="S30" s="280"/>
    </row>
    <row r="31" spans="1:19" ht="38.25" customHeight="1">
      <c r="A31" s="534" t="s">
        <v>27</v>
      </c>
      <c r="B31" s="534" t="s">
        <v>455</v>
      </c>
      <c r="C31" s="340" t="s">
        <v>28</v>
      </c>
      <c r="D31" s="565" t="s">
        <v>198</v>
      </c>
      <c r="E31" s="355"/>
      <c r="F31" s="247" t="s">
        <v>762</v>
      </c>
      <c r="G31" s="235">
        <v>1324</v>
      </c>
      <c r="H31" s="226">
        <f>L31</f>
        <v>38907.1</v>
      </c>
      <c r="I31" s="311">
        <v>37713.7</v>
      </c>
      <c r="J31" s="311">
        <v>1193.4</v>
      </c>
      <c r="K31" s="311">
        <v>0</v>
      </c>
      <c r="L31" s="311">
        <f>I31+J31+K31</f>
        <v>38907.1</v>
      </c>
      <c r="M31" s="358">
        <f>Q31</f>
        <v>10247.2</v>
      </c>
      <c r="N31" s="294">
        <v>10178.2</v>
      </c>
      <c r="O31" s="294">
        <v>69</v>
      </c>
      <c r="P31" s="294">
        <v>0</v>
      </c>
      <c r="Q31" s="286">
        <f>N31+O31+P31</f>
        <v>10247.2</v>
      </c>
      <c r="R31" s="296">
        <v>539</v>
      </c>
      <c r="S31" s="296">
        <v>113</v>
      </c>
    </row>
    <row r="32" spans="1:19" ht="39" customHeight="1">
      <c r="A32" s="530"/>
      <c r="B32" s="530"/>
      <c r="C32" s="340" t="s">
        <v>175</v>
      </c>
      <c r="D32" s="566"/>
      <c r="E32" s="356" t="s">
        <v>450</v>
      </c>
      <c r="F32" s="247" t="s">
        <v>761</v>
      </c>
      <c r="G32" s="235">
        <v>280</v>
      </c>
      <c r="H32" s="226">
        <f>L32</f>
        <v>1185.5</v>
      </c>
      <c r="I32" s="311">
        <v>1185.5</v>
      </c>
      <c r="J32" s="311">
        <v>0</v>
      </c>
      <c r="K32" s="311">
        <v>0</v>
      </c>
      <c r="L32" s="311">
        <f>I32+J32+K32</f>
        <v>1185.5</v>
      </c>
      <c r="M32" s="358">
        <f>Q32</f>
        <v>5.9</v>
      </c>
      <c r="N32" s="294">
        <v>5.9</v>
      </c>
      <c r="O32" s="294">
        <v>0</v>
      </c>
      <c r="P32" s="294">
        <v>0</v>
      </c>
      <c r="Q32" s="286">
        <f>N32+O32+P32</f>
        <v>5.9</v>
      </c>
      <c r="R32" s="296">
        <v>2</v>
      </c>
      <c r="S32" s="296">
        <v>2</v>
      </c>
    </row>
    <row r="33" spans="1:19" ht="42" customHeight="1">
      <c r="A33" s="530"/>
      <c r="B33" s="531"/>
      <c r="C33" s="340" t="s">
        <v>170</v>
      </c>
      <c r="D33" s="567"/>
      <c r="E33" s="357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311">
        <f>I33+J33+K33</f>
        <v>2450</v>
      </c>
      <c r="M33" s="358">
        <f>Q33</f>
        <v>771.5</v>
      </c>
      <c r="N33" s="294">
        <v>0</v>
      </c>
      <c r="O33" s="294">
        <v>0</v>
      </c>
      <c r="P33" s="294">
        <v>771.5</v>
      </c>
      <c r="Q33" s="286">
        <f>N33+O33+P33</f>
        <v>771.5</v>
      </c>
      <c r="R33" s="296">
        <v>13</v>
      </c>
      <c r="S33" s="296">
        <v>11</v>
      </c>
    </row>
    <row r="34" spans="1:19" ht="59.25" customHeight="1">
      <c r="A34" s="530"/>
      <c r="B34" s="342" t="s">
        <v>550</v>
      </c>
      <c r="C34" s="340" t="s">
        <v>551</v>
      </c>
      <c r="D34" s="152"/>
      <c r="E34" s="355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311">
        <f>I34+J34+K34</f>
        <v>300.1</v>
      </c>
      <c r="M34" s="358">
        <f>Q34</f>
        <v>0</v>
      </c>
      <c r="N34" s="294">
        <v>0</v>
      </c>
      <c r="O34" s="294">
        <v>0</v>
      </c>
      <c r="P34" s="294">
        <v>0</v>
      </c>
      <c r="Q34" s="286">
        <f>N34+O34+P34</f>
        <v>0</v>
      </c>
      <c r="R34" s="296">
        <v>0</v>
      </c>
      <c r="S34" s="296">
        <v>0</v>
      </c>
    </row>
    <row r="35" spans="1:19" s="278" customFormat="1" ht="18" customHeight="1">
      <c r="A35" s="99"/>
      <c r="B35" s="125" t="s">
        <v>316</v>
      </c>
      <c r="C35" s="309"/>
      <c r="D35" s="136"/>
      <c r="E35" s="136"/>
      <c r="F35" s="280"/>
      <c r="G35" s="280"/>
      <c r="H35" s="283">
        <f>SUM(H31:H34)</f>
        <v>42842.7</v>
      </c>
      <c r="I35" s="283">
        <f aca="true" t="shared" si="7" ref="I35:Q35">SUM(I31:I34)</f>
        <v>38899.2</v>
      </c>
      <c r="J35" s="283">
        <f t="shared" si="7"/>
        <v>1493.5</v>
      </c>
      <c r="K35" s="283">
        <f t="shared" si="7"/>
        <v>2450</v>
      </c>
      <c r="L35" s="283">
        <f t="shared" si="7"/>
        <v>42842.7</v>
      </c>
      <c r="M35" s="283">
        <f t="shared" si="7"/>
        <v>11024.6</v>
      </c>
      <c r="N35" s="283">
        <f t="shared" si="7"/>
        <v>10184.1</v>
      </c>
      <c r="O35" s="283">
        <f t="shared" si="7"/>
        <v>69</v>
      </c>
      <c r="P35" s="283">
        <f t="shared" si="7"/>
        <v>771.5</v>
      </c>
      <c r="Q35" s="283">
        <f t="shared" si="7"/>
        <v>11024.6</v>
      </c>
      <c r="R35" s="283"/>
      <c r="S35" s="283"/>
    </row>
    <row r="36" spans="1:19" ht="50.25" customHeight="1">
      <c r="A36" s="340" t="s">
        <v>29</v>
      </c>
      <c r="B36" s="341" t="s">
        <v>461</v>
      </c>
      <c r="C36" s="340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2984.6</v>
      </c>
      <c r="I36" s="301">
        <v>2952.1</v>
      </c>
      <c r="J36" s="301">
        <v>32.5</v>
      </c>
      <c r="K36" s="301">
        <v>0</v>
      </c>
      <c r="L36" s="301">
        <f>I36+J36+K36</f>
        <v>2984.6</v>
      </c>
      <c r="M36" s="358">
        <f>Q36</f>
        <v>2665.1</v>
      </c>
      <c r="N36" s="286">
        <v>2636.4</v>
      </c>
      <c r="O36" s="294">
        <v>28.7</v>
      </c>
      <c r="P36" s="294">
        <v>0</v>
      </c>
      <c r="Q36" s="286">
        <f>O36+N36</f>
        <v>2665.1</v>
      </c>
      <c r="R36" s="296">
        <v>181</v>
      </c>
      <c r="S36" s="296">
        <v>0</v>
      </c>
    </row>
    <row r="37" spans="1:19" s="278" customFormat="1" ht="12">
      <c r="A37" s="112"/>
      <c r="B37" s="123" t="s">
        <v>316</v>
      </c>
      <c r="C37" s="124"/>
      <c r="D37" s="130"/>
      <c r="E37" s="130"/>
      <c r="F37" s="124"/>
      <c r="G37" s="124"/>
      <c r="H37" s="279">
        <f>SUM(H36)</f>
        <v>2984.6</v>
      </c>
      <c r="I37" s="279">
        <f aca="true" t="shared" si="8" ref="I37:Q37">SUM(I36)</f>
        <v>2952.1</v>
      </c>
      <c r="J37" s="279">
        <f t="shared" si="8"/>
        <v>32.5</v>
      </c>
      <c r="K37" s="279">
        <f t="shared" si="8"/>
        <v>0</v>
      </c>
      <c r="L37" s="279">
        <f t="shared" si="8"/>
        <v>2984.6</v>
      </c>
      <c r="M37" s="279">
        <f t="shared" si="8"/>
        <v>2665.1</v>
      </c>
      <c r="N37" s="279">
        <f t="shared" si="8"/>
        <v>2636.4</v>
      </c>
      <c r="O37" s="279">
        <f t="shared" si="8"/>
        <v>28.7</v>
      </c>
      <c r="P37" s="279">
        <f t="shared" si="8"/>
        <v>0</v>
      </c>
      <c r="Q37" s="279">
        <f t="shared" si="8"/>
        <v>2665.1</v>
      </c>
      <c r="R37" s="279"/>
      <c r="S37" s="279"/>
    </row>
    <row r="38" spans="1:19" s="282" customFormat="1" ht="15" customHeight="1">
      <c r="A38" s="596" t="s">
        <v>31</v>
      </c>
      <c r="B38" s="597"/>
      <c r="C38" s="597"/>
      <c r="D38" s="58"/>
      <c r="E38" s="58"/>
      <c r="F38" s="12"/>
      <c r="G38" s="12"/>
      <c r="H38" s="302"/>
      <c r="I38" s="302"/>
      <c r="J38" s="302"/>
      <c r="K38" s="302"/>
      <c r="L38" s="302"/>
      <c r="M38" s="297"/>
      <c r="N38" s="297"/>
      <c r="O38" s="297"/>
      <c r="P38" s="297"/>
      <c r="Q38" s="297"/>
      <c r="R38" s="340"/>
      <c r="S38" s="150"/>
    </row>
    <row r="39" spans="1:19" ht="81.75" customHeight="1">
      <c r="A39" s="340" t="s">
        <v>7</v>
      </c>
      <c r="B39" s="341" t="s">
        <v>32</v>
      </c>
      <c r="C39" s="340" t="s">
        <v>33</v>
      </c>
      <c r="D39" s="55" t="s">
        <v>189</v>
      </c>
      <c r="E39" s="320" t="s">
        <v>425</v>
      </c>
      <c r="F39" s="247" t="s">
        <v>748</v>
      </c>
      <c r="G39" s="71">
        <v>2</v>
      </c>
      <c r="H39" s="212">
        <f>L39</f>
        <v>33.5</v>
      </c>
      <c r="I39" s="314">
        <v>33.1</v>
      </c>
      <c r="J39" s="314">
        <v>0.4</v>
      </c>
      <c r="K39" s="314">
        <v>0</v>
      </c>
      <c r="L39" s="314">
        <f>I39+J39+K39</f>
        <v>33.5</v>
      </c>
      <c r="M39" s="358">
        <f>Q39</f>
        <v>8.2</v>
      </c>
      <c r="N39" s="286">
        <v>8.1</v>
      </c>
      <c r="O39" s="294">
        <v>0.1</v>
      </c>
      <c r="P39" s="294">
        <v>0</v>
      </c>
      <c r="Q39" s="286">
        <f>O39+N39</f>
        <v>8.2</v>
      </c>
      <c r="R39" s="296">
        <v>2</v>
      </c>
      <c r="S39" s="296">
        <v>2</v>
      </c>
    </row>
    <row r="40" spans="1:19" s="278" customFormat="1" ht="18" customHeight="1">
      <c r="A40" s="112"/>
      <c r="B40" s="123" t="s">
        <v>316</v>
      </c>
      <c r="C40" s="124"/>
      <c r="D40" s="130"/>
      <c r="E40" s="130"/>
      <c r="F40" s="124"/>
      <c r="G40" s="124"/>
      <c r="H40" s="279">
        <f>SUM(H39)</f>
        <v>33.5</v>
      </c>
      <c r="I40" s="279">
        <f aca="true" t="shared" si="9" ref="I40:Q40">SUM(I39)</f>
        <v>33.1</v>
      </c>
      <c r="J40" s="279">
        <f t="shared" si="9"/>
        <v>0.4</v>
      </c>
      <c r="K40" s="279">
        <f t="shared" si="9"/>
        <v>0</v>
      </c>
      <c r="L40" s="279">
        <f t="shared" si="9"/>
        <v>33.5</v>
      </c>
      <c r="M40" s="279">
        <f t="shared" si="9"/>
        <v>8.2</v>
      </c>
      <c r="N40" s="279">
        <f t="shared" si="9"/>
        <v>8.1</v>
      </c>
      <c r="O40" s="279">
        <f t="shared" si="9"/>
        <v>0.1</v>
      </c>
      <c r="P40" s="279">
        <f t="shared" si="9"/>
        <v>0</v>
      </c>
      <c r="Q40" s="279">
        <f t="shared" si="9"/>
        <v>8.2</v>
      </c>
      <c r="R40" s="279"/>
      <c r="S40" s="279"/>
    </row>
    <row r="41" spans="1:19" s="307" customFormat="1" ht="119.25" customHeight="1">
      <c r="A41" s="300" t="s">
        <v>11</v>
      </c>
      <c r="B41" s="52" t="s">
        <v>475</v>
      </c>
      <c r="C41" s="300" t="s">
        <v>477</v>
      </c>
      <c r="D41" s="55"/>
      <c r="E41" s="320" t="s">
        <v>476</v>
      </c>
      <c r="F41" s="244" t="s">
        <v>698</v>
      </c>
      <c r="G41" s="81">
        <v>3500</v>
      </c>
      <c r="H41" s="212">
        <f>L41</f>
        <v>25983.2</v>
      </c>
      <c r="I41" s="301">
        <v>25983.2</v>
      </c>
      <c r="J41" s="301">
        <v>0</v>
      </c>
      <c r="K41" s="301">
        <v>0</v>
      </c>
      <c r="L41" s="301">
        <f>I41+K41+K41</f>
        <v>25983.2</v>
      </c>
      <c r="M41" s="358">
        <f>Q41</f>
        <v>2263.4</v>
      </c>
      <c r="N41" s="294">
        <v>2263.4</v>
      </c>
      <c r="O41" s="294">
        <v>0</v>
      </c>
      <c r="P41" s="294">
        <v>0</v>
      </c>
      <c r="Q41" s="286">
        <f>N41+O41+P41</f>
        <v>2263.4</v>
      </c>
      <c r="R41" s="296">
        <v>10253</v>
      </c>
      <c r="S41" s="296">
        <v>3341</v>
      </c>
    </row>
    <row r="42" spans="1:19" s="278" customFormat="1" ht="18" customHeight="1">
      <c r="A42" s="309"/>
      <c r="B42" s="34" t="s">
        <v>316</v>
      </c>
      <c r="C42" s="309"/>
      <c r="D42" s="309"/>
      <c r="E42" s="309"/>
      <c r="F42" s="279">
        <f>F40</f>
        <v>0</v>
      </c>
      <c r="G42" s="279">
        <f>G40</f>
        <v>0</v>
      </c>
      <c r="H42" s="279">
        <f>H41</f>
        <v>25983.2</v>
      </c>
      <c r="I42" s="279">
        <f aca="true" t="shared" si="10" ref="I42:Q42">I41</f>
        <v>25983.2</v>
      </c>
      <c r="J42" s="279">
        <f t="shared" si="10"/>
        <v>0</v>
      </c>
      <c r="K42" s="279">
        <f t="shared" si="10"/>
        <v>0</v>
      </c>
      <c r="L42" s="279">
        <f t="shared" si="10"/>
        <v>25983.2</v>
      </c>
      <c r="M42" s="279">
        <f t="shared" si="10"/>
        <v>2263.4</v>
      </c>
      <c r="N42" s="279">
        <f t="shared" si="10"/>
        <v>2263.4</v>
      </c>
      <c r="O42" s="279">
        <f t="shared" si="10"/>
        <v>0</v>
      </c>
      <c r="P42" s="279">
        <f t="shared" si="10"/>
        <v>0</v>
      </c>
      <c r="Q42" s="279">
        <f t="shared" si="10"/>
        <v>2263.4</v>
      </c>
      <c r="R42" s="279"/>
      <c r="S42" s="279"/>
    </row>
    <row r="43" spans="1:19" s="307" customFormat="1" ht="126.75" customHeight="1">
      <c r="A43" s="300" t="s">
        <v>7</v>
      </c>
      <c r="B43" s="52" t="s">
        <v>522</v>
      </c>
      <c r="C43" s="300" t="s">
        <v>521</v>
      </c>
      <c r="D43" s="293" t="s">
        <v>421</v>
      </c>
      <c r="E43" s="293" t="s">
        <v>552</v>
      </c>
      <c r="F43" s="244">
        <v>21.112</v>
      </c>
      <c r="G43" s="71">
        <v>533</v>
      </c>
      <c r="H43" s="214">
        <f>L43</f>
        <v>134998.8</v>
      </c>
      <c r="I43" s="301">
        <v>134998.8</v>
      </c>
      <c r="J43" s="301">
        <v>0</v>
      </c>
      <c r="K43" s="301">
        <v>0</v>
      </c>
      <c r="L43" s="301">
        <f>I43+J43+K43</f>
        <v>134998.8</v>
      </c>
      <c r="M43" s="358">
        <f>Q43</f>
        <v>17083</v>
      </c>
      <c r="N43" s="286">
        <v>17083</v>
      </c>
      <c r="O43" s="286">
        <v>0</v>
      </c>
      <c r="P43" s="294">
        <v>0</v>
      </c>
      <c r="Q43" s="286">
        <f>N43+O43+P43</f>
        <v>17083</v>
      </c>
      <c r="R43" s="296">
        <v>271</v>
      </c>
      <c r="S43" s="296">
        <v>268</v>
      </c>
    </row>
    <row r="44" spans="1:19" s="278" customFormat="1" ht="18" customHeight="1">
      <c r="A44" s="309"/>
      <c r="B44" s="309" t="s">
        <v>316</v>
      </c>
      <c r="C44" s="309"/>
      <c r="D44" s="309"/>
      <c r="E44" s="309"/>
      <c r="F44" s="309"/>
      <c r="G44" s="309"/>
      <c r="H44" s="309">
        <f>H43</f>
        <v>134998.8</v>
      </c>
      <c r="I44" s="309">
        <f aca="true" t="shared" si="11" ref="I44:Q44">I43</f>
        <v>134998.8</v>
      </c>
      <c r="J44" s="309">
        <f t="shared" si="11"/>
        <v>0</v>
      </c>
      <c r="K44" s="309">
        <f t="shared" si="11"/>
        <v>0</v>
      </c>
      <c r="L44" s="309">
        <f t="shared" si="11"/>
        <v>134998.8</v>
      </c>
      <c r="M44" s="309">
        <f t="shared" si="11"/>
        <v>17083</v>
      </c>
      <c r="N44" s="309">
        <f t="shared" si="11"/>
        <v>17083</v>
      </c>
      <c r="O44" s="309">
        <f t="shared" si="11"/>
        <v>0</v>
      </c>
      <c r="P44" s="309">
        <f t="shared" si="11"/>
        <v>0</v>
      </c>
      <c r="Q44" s="309">
        <f t="shared" si="11"/>
        <v>17083</v>
      </c>
      <c r="R44" s="309"/>
      <c r="S44" s="309"/>
    </row>
    <row r="45" spans="1:19" ht="16.5" customHeight="1">
      <c r="A45" s="598" t="s">
        <v>34</v>
      </c>
      <c r="B45" s="599"/>
      <c r="C45" s="599"/>
      <c r="D45" s="57"/>
      <c r="E45" s="57"/>
      <c r="F45" s="92"/>
      <c r="G45" s="92"/>
      <c r="H45" s="93"/>
      <c r="I45" s="93"/>
      <c r="J45" s="93"/>
      <c r="K45" s="93"/>
      <c r="L45" s="93"/>
      <c r="M45" s="312"/>
      <c r="N45" s="312"/>
      <c r="O45" s="297"/>
      <c r="P45" s="297"/>
      <c r="Q45" s="297"/>
      <c r="R45" s="340"/>
      <c r="S45" s="298"/>
    </row>
    <row r="46" spans="1:19" ht="24">
      <c r="A46" s="340" t="s">
        <v>0</v>
      </c>
      <c r="B46" s="341" t="s">
        <v>1</v>
      </c>
      <c r="C46" s="340" t="s">
        <v>2</v>
      </c>
      <c r="D46" s="59"/>
      <c r="E46" s="59"/>
      <c r="F46" s="297" t="s">
        <v>4</v>
      </c>
      <c r="G46" s="291"/>
      <c r="H46" s="300"/>
      <c r="I46" s="300"/>
      <c r="J46" s="300"/>
      <c r="K46" s="300"/>
      <c r="L46" s="300"/>
      <c r="M46" s="294"/>
      <c r="N46" s="294"/>
      <c r="O46" s="294"/>
      <c r="P46" s="294"/>
      <c r="Q46" s="286"/>
      <c r="R46" s="296"/>
      <c r="S46" s="296"/>
    </row>
    <row r="47" spans="1:19" ht="187.5" customHeight="1">
      <c r="A47" s="340" t="s">
        <v>7</v>
      </c>
      <c r="B47" s="76" t="s">
        <v>454</v>
      </c>
      <c r="C47" s="340" t="s">
        <v>35</v>
      </c>
      <c r="D47" s="55" t="s">
        <v>291</v>
      </c>
      <c r="E47" s="320" t="s">
        <v>627</v>
      </c>
      <c r="F47" s="244">
        <v>5</v>
      </c>
      <c r="G47" s="291">
        <v>10</v>
      </c>
      <c r="H47" s="212">
        <f>L47</f>
        <v>601</v>
      </c>
      <c r="I47" s="314">
        <v>600</v>
      </c>
      <c r="J47" s="314">
        <v>1</v>
      </c>
      <c r="K47" s="314">
        <v>0</v>
      </c>
      <c r="L47" s="314">
        <f>I47+J47+K47</f>
        <v>601</v>
      </c>
      <c r="M47" s="358">
        <f>Q47</f>
        <v>440.5</v>
      </c>
      <c r="N47" s="286">
        <v>440.5</v>
      </c>
      <c r="O47" s="294">
        <v>0</v>
      </c>
      <c r="P47" s="294">
        <v>0</v>
      </c>
      <c r="Q47" s="286">
        <f>N47+O47</f>
        <v>440.5</v>
      </c>
      <c r="R47" s="296">
        <v>13</v>
      </c>
      <c r="S47" s="296">
        <v>12</v>
      </c>
    </row>
    <row r="48" spans="1:19" s="282" customFormat="1" ht="23.25" customHeight="1">
      <c r="A48" s="119"/>
      <c r="B48" s="120" t="s">
        <v>316</v>
      </c>
      <c r="C48" s="121"/>
      <c r="D48" s="138"/>
      <c r="E48" s="139"/>
      <c r="F48" s="97"/>
      <c r="G48" s="98"/>
      <c r="H48" s="279">
        <f>SUM(H47)</f>
        <v>601</v>
      </c>
      <c r="I48" s="279">
        <f aca="true" t="shared" si="12" ref="I48:Q48">SUM(I47)</f>
        <v>600</v>
      </c>
      <c r="J48" s="279">
        <f t="shared" si="12"/>
        <v>1</v>
      </c>
      <c r="K48" s="279">
        <f t="shared" si="12"/>
        <v>0</v>
      </c>
      <c r="L48" s="279">
        <f t="shared" si="12"/>
        <v>601</v>
      </c>
      <c r="M48" s="279">
        <f t="shared" si="12"/>
        <v>440.5</v>
      </c>
      <c r="N48" s="279">
        <f t="shared" si="12"/>
        <v>440.5</v>
      </c>
      <c r="O48" s="279">
        <f t="shared" si="12"/>
        <v>0</v>
      </c>
      <c r="P48" s="279">
        <f t="shared" si="12"/>
        <v>0</v>
      </c>
      <c r="Q48" s="279">
        <f t="shared" si="12"/>
        <v>440.5</v>
      </c>
      <c r="R48" s="279"/>
      <c r="S48" s="279"/>
    </row>
    <row r="49" spans="1:19" ht="17.25" customHeight="1">
      <c r="A49" s="596" t="s">
        <v>36</v>
      </c>
      <c r="B49" s="597"/>
      <c r="C49" s="597"/>
      <c r="D49" s="59"/>
      <c r="E49" s="59"/>
      <c r="F49" s="12"/>
      <c r="G49" s="12"/>
      <c r="H49" s="302"/>
      <c r="I49" s="302"/>
      <c r="J49" s="302"/>
      <c r="K49" s="302"/>
      <c r="L49" s="302"/>
      <c r="M49" s="294"/>
      <c r="N49" s="294"/>
      <c r="O49" s="294"/>
      <c r="P49" s="294"/>
      <c r="Q49" s="286"/>
      <c r="R49" s="296"/>
      <c r="S49" s="296"/>
    </row>
    <row r="50" spans="1:19" ht="156" customHeight="1">
      <c r="A50" s="340" t="s">
        <v>7</v>
      </c>
      <c r="B50" s="341" t="s">
        <v>37</v>
      </c>
      <c r="C50" s="340" t="s">
        <v>38</v>
      </c>
      <c r="D50" s="55" t="s">
        <v>237</v>
      </c>
      <c r="E50" s="320" t="s">
        <v>414</v>
      </c>
      <c r="F50" s="244">
        <v>6</v>
      </c>
      <c r="G50" s="71">
        <v>160</v>
      </c>
      <c r="H50" s="212">
        <f>L50</f>
        <v>11658.2</v>
      </c>
      <c r="I50" s="314">
        <v>11520</v>
      </c>
      <c r="J50" s="314">
        <v>138.2</v>
      </c>
      <c r="K50" s="314">
        <v>0</v>
      </c>
      <c r="L50" s="314">
        <f>J50+I50+K50</f>
        <v>11658.2</v>
      </c>
      <c r="M50" s="358">
        <f>Q50</f>
        <v>2223.8</v>
      </c>
      <c r="N50" s="286">
        <v>2201.8</v>
      </c>
      <c r="O50" s="294">
        <v>22</v>
      </c>
      <c r="P50" s="294">
        <v>0</v>
      </c>
      <c r="Q50" s="286">
        <f>N50+O50</f>
        <v>2223.8</v>
      </c>
      <c r="R50" s="296" t="s">
        <v>808</v>
      </c>
      <c r="S50" s="285" t="s">
        <v>809</v>
      </c>
    </row>
    <row r="51" spans="1:19" s="278" customFormat="1" ht="18.75" customHeight="1">
      <c r="A51" s="309"/>
      <c r="B51" s="34" t="s">
        <v>316</v>
      </c>
      <c r="C51" s="309"/>
      <c r="D51" s="130"/>
      <c r="E51" s="130"/>
      <c r="F51" s="309"/>
      <c r="G51" s="309"/>
      <c r="H51" s="279">
        <f>SUM(H50)</f>
        <v>11658.2</v>
      </c>
      <c r="I51" s="279">
        <f aca="true" t="shared" si="13" ref="I51:Q51">SUM(I50)</f>
        <v>11520</v>
      </c>
      <c r="J51" s="279">
        <f t="shared" si="13"/>
        <v>138.2</v>
      </c>
      <c r="K51" s="279">
        <f t="shared" si="13"/>
        <v>0</v>
      </c>
      <c r="L51" s="279">
        <f t="shared" si="13"/>
        <v>11658.2</v>
      </c>
      <c r="M51" s="279">
        <f t="shared" si="13"/>
        <v>2223.8</v>
      </c>
      <c r="N51" s="279">
        <f t="shared" si="13"/>
        <v>2201.8</v>
      </c>
      <c r="O51" s="279">
        <f t="shared" si="13"/>
        <v>22</v>
      </c>
      <c r="P51" s="279">
        <f t="shared" si="13"/>
        <v>0</v>
      </c>
      <c r="Q51" s="279">
        <f t="shared" si="13"/>
        <v>2223.8</v>
      </c>
      <c r="R51" s="279"/>
      <c r="S51" s="279"/>
    </row>
    <row r="52" spans="1:20" ht="66" customHeight="1">
      <c r="A52" s="343">
        <v>1</v>
      </c>
      <c r="B52" s="39" t="s">
        <v>39</v>
      </c>
      <c r="C52" s="340" t="s">
        <v>40</v>
      </c>
      <c r="D52" s="55" t="s">
        <v>263</v>
      </c>
      <c r="E52" s="320" t="s">
        <v>462</v>
      </c>
      <c r="F52" s="244">
        <v>2</v>
      </c>
      <c r="G52" s="291">
        <v>750</v>
      </c>
      <c r="H52" s="212">
        <f>L52</f>
        <v>1500</v>
      </c>
      <c r="I52" s="314">
        <v>0</v>
      </c>
      <c r="J52" s="314">
        <v>0</v>
      </c>
      <c r="K52" s="314">
        <v>1500</v>
      </c>
      <c r="L52" s="314">
        <f>I52+J52+K52</f>
        <v>1500</v>
      </c>
      <c r="M52" s="358">
        <f>Q52</f>
        <v>0</v>
      </c>
      <c r="N52" s="294">
        <v>0</v>
      </c>
      <c r="O52" s="294">
        <v>0</v>
      </c>
      <c r="P52" s="294">
        <v>0</v>
      </c>
      <c r="Q52" s="286">
        <f>N52+O52+P52</f>
        <v>0</v>
      </c>
      <c r="R52" s="296">
        <v>0</v>
      </c>
      <c r="S52" s="296">
        <v>0</v>
      </c>
      <c r="T52" s="292"/>
    </row>
    <row r="53" spans="1:20" s="278" customFormat="1" ht="18.75" customHeight="1">
      <c r="A53" s="309"/>
      <c r="B53" s="34" t="s">
        <v>316</v>
      </c>
      <c r="C53" s="309"/>
      <c r="D53" s="130"/>
      <c r="E53" s="130"/>
      <c r="F53" s="309"/>
      <c r="G53" s="309"/>
      <c r="H53" s="279">
        <f>SUM(H52:H52)</f>
        <v>1500</v>
      </c>
      <c r="I53" s="279">
        <f aca="true" t="shared" si="14" ref="I53:Q53">SUM(I52:I52)</f>
        <v>0</v>
      </c>
      <c r="J53" s="279">
        <f t="shared" si="14"/>
        <v>0</v>
      </c>
      <c r="K53" s="279">
        <f t="shared" si="14"/>
        <v>1500</v>
      </c>
      <c r="L53" s="279">
        <f t="shared" si="14"/>
        <v>1500</v>
      </c>
      <c r="M53" s="279">
        <f t="shared" si="14"/>
        <v>0</v>
      </c>
      <c r="N53" s="279">
        <f t="shared" si="14"/>
        <v>0</v>
      </c>
      <c r="O53" s="279">
        <f t="shared" si="14"/>
        <v>0</v>
      </c>
      <c r="P53" s="279">
        <f t="shared" si="14"/>
        <v>0</v>
      </c>
      <c r="Q53" s="279">
        <f t="shared" si="14"/>
        <v>0</v>
      </c>
      <c r="R53" s="279"/>
      <c r="S53" s="279"/>
      <c r="T53" s="292"/>
    </row>
    <row r="54" spans="1:21" ht="63" customHeight="1">
      <c r="A54" s="534" t="s">
        <v>13</v>
      </c>
      <c r="B54" s="534" t="s">
        <v>41</v>
      </c>
      <c r="C54" s="211" t="s">
        <v>524</v>
      </c>
      <c r="D54" s="60" t="s">
        <v>262</v>
      </c>
      <c r="E54" s="324" t="s">
        <v>440</v>
      </c>
      <c r="F54" s="244">
        <v>1.8</v>
      </c>
      <c r="G54" s="291">
        <v>2498</v>
      </c>
      <c r="H54" s="212">
        <f aca="true" t="shared" si="15" ref="H54:H60">L54</f>
        <v>4496.4</v>
      </c>
      <c r="I54" s="314">
        <v>0</v>
      </c>
      <c r="J54" s="314">
        <v>0</v>
      </c>
      <c r="K54" s="314">
        <v>4496.4</v>
      </c>
      <c r="L54" s="314">
        <f>I54+J54+K54</f>
        <v>4496.4</v>
      </c>
      <c r="M54" s="358">
        <f aca="true" t="shared" si="16" ref="M54:M61">Q54</f>
        <v>1203.5</v>
      </c>
      <c r="N54" s="294">
        <v>0</v>
      </c>
      <c r="O54" s="294">
        <v>0</v>
      </c>
      <c r="P54" s="294">
        <v>1203.5</v>
      </c>
      <c r="Q54" s="286">
        <f>N54+O54+P54</f>
        <v>1203.5</v>
      </c>
      <c r="R54" s="296">
        <v>672</v>
      </c>
      <c r="S54" s="296">
        <v>672</v>
      </c>
      <c r="T54" s="292">
        <v>1002</v>
      </c>
      <c r="U54" s="292">
        <f>Q54-T54</f>
        <v>201.5</v>
      </c>
    </row>
    <row r="55" spans="1:19" ht="36">
      <c r="A55" s="530"/>
      <c r="B55" s="530"/>
      <c r="C55" s="211" t="s">
        <v>42</v>
      </c>
      <c r="D55" s="55" t="s">
        <v>208</v>
      </c>
      <c r="E55" s="320" t="s">
        <v>371</v>
      </c>
      <c r="F55" s="244">
        <v>3</v>
      </c>
      <c r="G55" s="20">
        <v>200</v>
      </c>
      <c r="H55" s="212">
        <f t="shared" si="15"/>
        <v>7282.8</v>
      </c>
      <c r="I55" s="313">
        <v>7200</v>
      </c>
      <c r="J55" s="313">
        <v>82.8</v>
      </c>
      <c r="K55" s="313">
        <v>0</v>
      </c>
      <c r="L55" s="314">
        <f aca="true" t="shared" si="17" ref="L55:L61">I55+J55+K55</f>
        <v>7282.8</v>
      </c>
      <c r="M55" s="358">
        <f t="shared" si="16"/>
        <v>1658.8</v>
      </c>
      <c r="N55" s="286">
        <v>1641</v>
      </c>
      <c r="O55" s="294">
        <v>17.8</v>
      </c>
      <c r="P55" s="294">
        <v>0</v>
      </c>
      <c r="Q55" s="286">
        <f aca="true" t="shared" si="18" ref="Q55:Q60">O55+N55</f>
        <v>1658.8</v>
      </c>
      <c r="R55" s="296">
        <v>181</v>
      </c>
      <c r="S55" s="296">
        <v>179</v>
      </c>
    </row>
    <row r="56" spans="1:20" ht="24">
      <c r="A56" s="530"/>
      <c r="B56" s="530"/>
      <c r="C56" s="305" t="s">
        <v>161</v>
      </c>
      <c r="D56" s="61" t="s">
        <v>303</v>
      </c>
      <c r="E56" s="325" t="s">
        <v>680</v>
      </c>
      <c r="F56" s="248">
        <v>0.128</v>
      </c>
      <c r="G56" s="22">
        <v>930</v>
      </c>
      <c r="H56" s="212">
        <v>128.8</v>
      </c>
      <c r="I56" s="311">
        <v>0</v>
      </c>
      <c r="J56" s="311">
        <v>128.8</v>
      </c>
      <c r="K56" s="311">
        <v>0</v>
      </c>
      <c r="L56" s="314">
        <f t="shared" si="17"/>
        <v>128.8</v>
      </c>
      <c r="M56" s="358">
        <f t="shared" si="16"/>
        <v>32.2</v>
      </c>
      <c r="N56" s="294">
        <v>0</v>
      </c>
      <c r="O56" s="294">
        <v>0</v>
      </c>
      <c r="P56" s="294">
        <v>32.2</v>
      </c>
      <c r="Q56" s="286">
        <f>O56+N56+P56</f>
        <v>32.2</v>
      </c>
      <c r="R56" s="296">
        <v>276</v>
      </c>
      <c r="S56" s="296">
        <v>86</v>
      </c>
      <c r="T56" s="292"/>
    </row>
    <row r="57" spans="1:19" ht="22.5">
      <c r="A57" s="530"/>
      <c r="B57" s="530"/>
      <c r="C57" s="23" t="s">
        <v>162</v>
      </c>
      <c r="D57" s="61" t="s">
        <v>304</v>
      </c>
      <c r="E57" s="325" t="s">
        <v>681</v>
      </c>
      <c r="F57" s="248">
        <v>1.00823</v>
      </c>
      <c r="G57" s="22">
        <v>953</v>
      </c>
      <c r="H57" s="212">
        <v>971.9</v>
      </c>
      <c r="I57" s="293">
        <v>960.8</v>
      </c>
      <c r="J57" s="293">
        <v>11.1</v>
      </c>
      <c r="K57" s="293">
        <v>0</v>
      </c>
      <c r="L57" s="314">
        <f>I57+J57+K57</f>
        <v>971.9</v>
      </c>
      <c r="M57" s="358">
        <f t="shared" si="16"/>
        <v>230.3</v>
      </c>
      <c r="N57" s="294">
        <v>227.9</v>
      </c>
      <c r="O57" s="294">
        <v>2.4</v>
      </c>
      <c r="P57" s="294">
        <v>0</v>
      </c>
      <c r="Q57" s="286">
        <f t="shared" si="18"/>
        <v>230.3</v>
      </c>
      <c r="R57" s="296">
        <v>183</v>
      </c>
      <c r="S57" s="296">
        <v>51</v>
      </c>
    </row>
    <row r="58" spans="1:19" ht="36" customHeight="1">
      <c r="A58" s="530"/>
      <c r="B58" s="530"/>
      <c r="C58" s="305" t="s">
        <v>163</v>
      </c>
      <c r="D58" s="61" t="s">
        <v>305</v>
      </c>
      <c r="E58" s="325" t="s">
        <v>682</v>
      </c>
      <c r="F58" s="248">
        <v>1</v>
      </c>
      <c r="G58" s="22">
        <v>665</v>
      </c>
      <c r="H58" s="212">
        <v>673</v>
      </c>
      <c r="I58" s="293">
        <v>665</v>
      </c>
      <c r="J58" s="293">
        <v>8</v>
      </c>
      <c r="K58" s="293">
        <v>0</v>
      </c>
      <c r="L58" s="314">
        <f t="shared" si="17"/>
        <v>673</v>
      </c>
      <c r="M58" s="358">
        <f t="shared" si="16"/>
        <v>174.5</v>
      </c>
      <c r="N58" s="294">
        <v>173</v>
      </c>
      <c r="O58" s="294">
        <v>1.5</v>
      </c>
      <c r="P58" s="294">
        <v>0</v>
      </c>
      <c r="Q58" s="286">
        <f t="shared" si="18"/>
        <v>174.5</v>
      </c>
      <c r="R58" s="296">
        <v>143</v>
      </c>
      <c r="S58" s="296">
        <v>38</v>
      </c>
    </row>
    <row r="59" spans="1:19" ht="199.5" customHeight="1">
      <c r="A59" s="530"/>
      <c r="B59" s="530"/>
      <c r="C59" s="211" t="s">
        <v>43</v>
      </c>
      <c r="D59" s="55" t="s">
        <v>209</v>
      </c>
      <c r="E59" s="320" t="s">
        <v>351</v>
      </c>
      <c r="F59" s="248">
        <v>3</v>
      </c>
      <c r="G59" s="11">
        <v>264</v>
      </c>
      <c r="H59" s="212">
        <f t="shared" si="15"/>
        <v>9722.6</v>
      </c>
      <c r="I59" s="43">
        <v>9504</v>
      </c>
      <c r="J59" s="43">
        <v>218.6</v>
      </c>
      <c r="K59" s="43">
        <v>0</v>
      </c>
      <c r="L59" s="314">
        <f t="shared" si="17"/>
        <v>9722.6</v>
      </c>
      <c r="M59" s="358">
        <f t="shared" si="16"/>
        <v>2337.7</v>
      </c>
      <c r="N59" s="286">
        <v>2286</v>
      </c>
      <c r="O59" s="294">
        <v>51.7</v>
      </c>
      <c r="P59" s="294">
        <v>0</v>
      </c>
      <c r="Q59" s="286">
        <f t="shared" si="18"/>
        <v>2337.7</v>
      </c>
      <c r="R59" s="296">
        <v>257</v>
      </c>
      <c r="S59" s="296">
        <v>253</v>
      </c>
    </row>
    <row r="60" spans="1:19" ht="145.5" customHeight="1">
      <c r="A60" s="530"/>
      <c r="B60" s="530"/>
      <c r="C60" s="211" t="s">
        <v>308</v>
      </c>
      <c r="D60" s="55" t="s">
        <v>210</v>
      </c>
      <c r="E60" s="320" t="s">
        <v>352</v>
      </c>
      <c r="F60" s="248">
        <v>10.543</v>
      </c>
      <c r="G60" s="11">
        <v>160</v>
      </c>
      <c r="H60" s="212">
        <f t="shared" si="15"/>
        <v>1729.1000000000001</v>
      </c>
      <c r="I60" s="43">
        <v>1686.9</v>
      </c>
      <c r="J60" s="43">
        <v>42.2</v>
      </c>
      <c r="K60" s="43">
        <v>0</v>
      </c>
      <c r="L60" s="314">
        <f t="shared" si="17"/>
        <v>1729.1000000000001</v>
      </c>
      <c r="M60" s="358">
        <f t="shared" si="16"/>
        <v>0</v>
      </c>
      <c r="N60" s="286">
        <v>0</v>
      </c>
      <c r="O60" s="294">
        <v>0</v>
      </c>
      <c r="P60" s="294">
        <v>0</v>
      </c>
      <c r="Q60" s="286">
        <f t="shared" si="18"/>
        <v>0</v>
      </c>
      <c r="R60" s="299">
        <v>0</v>
      </c>
      <c r="S60" s="296">
        <v>0</v>
      </c>
    </row>
    <row r="61" spans="1:19" ht="64.5" customHeight="1">
      <c r="A61" s="530"/>
      <c r="B61" s="530"/>
      <c r="C61" s="305" t="s">
        <v>177</v>
      </c>
      <c r="D61" s="592" t="s">
        <v>254</v>
      </c>
      <c r="E61" s="636" t="s">
        <v>378</v>
      </c>
      <c r="F61" s="580" t="s">
        <v>713</v>
      </c>
      <c r="G61" s="155">
        <f>G62+G63+G64+G65+G66+G67+G68+G69+G70</f>
        <v>255</v>
      </c>
      <c r="H61" s="214">
        <f>L61</f>
        <v>4451.9</v>
      </c>
      <c r="I61" s="51">
        <f>I62+I67+I68+I69+I70</f>
        <v>2506</v>
      </c>
      <c r="J61" s="51">
        <f>J62+J67+J68+J69+J70</f>
        <v>79.6</v>
      </c>
      <c r="K61" s="51">
        <f>K62+K67+K68+K69+K70</f>
        <v>1866.3000000000002</v>
      </c>
      <c r="L61" s="314">
        <f t="shared" si="17"/>
        <v>4451.9</v>
      </c>
      <c r="M61" s="294">
        <f t="shared" si="16"/>
        <v>1576.8000000000002</v>
      </c>
      <c r="N61" s="294">
        <f>N62+N67+N68+N69+N70</f>
        <v>978.7</v>
      </c>
      <c r="O61" s="294">
        <f>O62+O67+O68+O69+O70</f>
        <v>23.3</v>
      </c>
      <c r="P61" s="294">
        <f>P62+P67+P68+P69+P70</f>
        <v>574.8000000000001</v>
      </c>
      <c r="Q61" s="294">
        <f>N61+O61+P61</f>
        <v>1576.8000000000002</v>
      </c>
      <c r="R61" s="296">
        <f>R62+R63+R64+R65+R66+R67+R68+R69+R70</f>
        <v>147</v>
      </c>
      <c r="S61" s="296">
        <f>S62+S63+S64+S65+S66+S67+S68+S69+S70</f>
        <v>69</v>
      </c>
    </row>
    <row r="62" spans="1:19" ht="51.75" customHeight="1">
      <c r="A62" s="530"/>
      <c r="B62" s="530"/>
      <c r="C62" s="305" t="s">
        <v>541</v>
      </c>
      <c r="D62" s="579"/>
      <c r="E62" s="637"/>
      <c r="F62" s="587"/>
      <c r="G62" s="192">
        <v>10</v>
      </c>
      <c r="H62" s="588">
        <f>L62</f>
        <v>2585.6</v>
      </c>
      <c r="I62" s="559">
        <v>2506</v>
      </c>
      <c r="J62" s="591">
        <v>79.6</v>
      </c>
      <c r="K62" s="559">
        <v>0</v>
      </c>
      <c r="L62" s="559">
        <f>I62+J62+K62</f>
        <v>2585.6</v>
      </c>
      <c r="M62" s="644">
        <f>Q62</f>
        <v>1002</v>
      </c>
      <c r="N62" s="549">
        <v>978.7</v>
      </c>
      <c r="O62" s="562">
        <v>23.3</v>
      </c>
      <c r="P62" s="562">
        <v>0</v>
      </c>
      <c r="Q62" s="564">
        <f>O62+N62</f>
        <v>1002</v>
      </c>
      <c r="R62" s="296">
        <v>5</v>
      </c>
      <c r="S62" s="296">
        <v>3</v>
      </c>
    </row>
    <row r="63" spans="1:19" ht="36">
      <c r="A63" s="530"/>
      <c r="B63" s="530"/>
      <c r="C63" s="305" t="s">
        <v>537</v>
      </c>
      <c r="D63" s="579"/>
      <c r="E63" s="637"/>
      <c r="F63" s="587"/>
      <c r="G63" s="192">
        <v>10</v>
      </c>
      <c r="H63" s="589"/>
      <c r="I63" s="591"/>
      <c r="J63" s="591"/>
      <c r="K63" s="591"/>
      <c r="L63" s="591"/>
      <c r="M63" s="644"/>
      <c r="N63" s="564"/>
      <c r="O63" s="562"/>
      <c r="P63" s="562"/>
      <c r="Q63" s="564"/>
      <c r="R63" s="296">
        <v>9</v>
      </c>
      <c r="S63" s="296">
        <v>5</v>
      </c>
    </row>
    <row r="64" spans="1:19" ht="48">
      <c r="A64" s="530"/>
      <c r="B64" s="530"/>
      <c r="C64" s="305" t="s">
        <v>538</v>
      </c>
      <c r="D64" s="579"/>
      <c r="E64" s="637"/>
      <c r="F64" s="587"/>
      <c r="G64" s="192">
        <v>10</v>
      </c>
      <c r="H64" s="589"/>
      <c r="I64" s="591"/>
      <c r="J64" s="591"/>
      <c r="K64" s="591"/>
      <c r="L64" s="591"/>
      <c r="M64" s="644"/>
      <c r="N64" s="564"/>
      <c r="O64" s="562"/>
      <c r="P64" s="562"/>
      <c r="Q64" s="564"/>
      <c r="R64" s="296">
        <v>0</v>
      </c>
      <c r="S64" s="296">
        <v>0</v>
      </c>
    </row>
    <row r="65" spans="1:19" ht="54" customHeight="1">
      <c r="A65" s="530"/>
      <c r="B65" s="530"/>
      <c r="C65" s="305" t="s">
        <v>539</v>
      </c>
      <c r="D65" s="593"/>
      <c r="E65" s="637"/>
      <c r="F65" s="587"/>
      <c r="G65" s="340">
        <v>10</v>
      </c>
      <c r="H65" s="589"/>
      <c r="I65" s="591"/>
      <c r="J65" s="591"/>
      <c r="K65" s="591"/>
      <c r="L65" s="591"/>
      <c r="M65" s="644"/>
      <c r="N65" s="564"/>
      <c r="O65" s="562"/>
      <c r="P65" s="562"/>
      <c r="Q65" s="564"/>
      <c r="R65" s="296">
        <v>58</v>
      </c>
      <c r="S65" s="296">
        <v>5</v>
      </c>
    </row>
    <row r="66" spans="1:19" ht="51" customHeight="1">
      <c r="A66" s="530"/>
      <c r="B66" s="530"/>
      <c r="C66" s="305" t="s">
        <v>540</v>
      </c>
      <c r="D66" s="584" t="s">
        <v>314</v>
      </c>
      <c r="E66" s="637"/>
      <c r="F66" s="587"/>
      <c r="G66" s="340">
        <f>147-G65-G64-G63-G62</f>
        <v>107</v>
      </c>
      <c r="H66" s="590"/>
      <c r="I66" s="560"/>
      <c r="J66" s="560"/>
      <c r="K66" s="560"/>
      <c r="L66" s="560"/>
      <c r="M66" s="645"/>
      <c r="N66" s="550"/>
      <c r="O66" s="563"/>
      <c r="P66" s="563"/>
      <c r="Q66" s="550"/>
      <c r="R66" s="296">
        <v>18</v>
      </c>
      <c r="S66" s="296">
        <v>1</v>
      </c>
    </row>
    <row r="67" spans="1:20" ht="54" customHeight="1">
      <c r="A67" s="530"/>
      <c r="B67" s="530"/>
      <c r="C67" s="305" t="s">
        <v>518</v>
      </c>
      <c r="D67" s="585"/>
      <c r="E67" s="637"/>
      <c r="F67" s="587"/>
      <c r="G67" s="291">
        <v>50</v>
      </c>
      <c r="H67" s="214">
        <f>L67</f>
        <v>864</v>
      </c>
      <c r="I67" s="317">
        <v>0</v>
      </c>
      <c r="J67" s="317">
        <v>0</v>
      </c>
      <c r="K67" s="317">
        <v>864</v>
      </c>
      <c r="L67" s="317">
        <f>I67+J67+K67</f>
        <v>864</v>
      </c>
      <c r="M67" s="359">
        <f aca="true" t="shared" si="19" ref="M67:M83">Q67</f>
        <v>216</v>
      </c>
      <c r="N67" s="335">
        <v>0</v>
      </c>
      <c r="O67" s="335">
        <v>0</v>
      </c>
      <c r="P67" s="335">
        <v>216</v>
      </c>
      <c r="Q67" s="336">
        <f aca="true" t="shared" si="20" ref="Q67:Q72">N67+O67+P67</f>
        <v>216</v>
      </c>
      <c r="R67" s="296">
        <v>15</v>
      </c>
      <c r="S67" s="296">
        <v>13</v>
      </c>
      <c r="T67" s="292">
        <v>78.7</v>
      </c>
    </row>
    <row r="68" spans="1:21" ht="54" customHeight="1">
      <c r="A68" s="530"/>
      <c r="B68" s="530"/>
      <c r="C68" s="305" t="s">
        <v>517</v>
      </c>
      <c r="D68" s="586"/>
      <c r="E68" s="637"/>
      <c r="F68" s="587"/>
      <c r="G68" s="291">
        <v>50</v>
      </c>
      <c r="H68" s="214">
        <v>864</v>
      </c>
      <c r="I68" s="314">
        <v>0</v>
      </c>
      <c r="J68" s="314">
        <v>0</v>
      </c>
      <c r="K68" s="317">
        <v>864</v>
      </c>
      <c r="L68" s="317">
        <f>I68+J68+K68</f>
        <v>864</v>
      </c>
      <c r="M68" s="359">
        <f t="shared" si="19"/>
        <v>324</v>
      </c>
      <c r="N68" s="294">
        <v>0</v>
      </c>
      <c r="O68" s="294">
        <v>0</v>
      </c>
      <c r="P68" s="335">
        <v>324</v>
      </c>
      <c r="Q68" s="336">
        <f t="shared" si="20"/>
        <v>324</v>
      </c>
      <c r="R68" s="296">
        <v>37</v>
      </c>
      <c r="S68" s="296">
        <v>37</v>
      </c>
      <c r="T68" s="292">
        <v>102.6</v>
      </c>
      <c r="U68" s="292">
        <f>T68-Q68</f>
        <v>-221.4</v>
      </c>
    </row>
    <row r="69" spans="1:21" ht="54" customHeight="1">
      <c r="A69" s="530"/>
      <c r="B69" s="530"/>
      <c r="C69" s="305" t="s">
        <v>573</v>
      </c>
      <c r="D69" s="141" t="s">
        <v>574</v>
      </c>
      <c r="E69" s="637"/>
      <c r="F69" s="587"/>
      <c r="G69" s="291">
        <v>3</v>
      </c>
      <c r="H69" s="214">
        <v>51.9</v>
      </c>
      <c r="I69" s="314">
        <v>0</v>
      </c>
      <c r="J69" s="314">
        <v>0</v>
      </c>
      <c r="K69" s="317">
        <v>51.9</v>
      </c>
      <c r="L69" s="317">
        <f>I69+J69+K69</f>
        <v>51.9</v>
      </c>
      <c r="M69" s="359">
        <f t="shared" si="19"/>
        <v>13.2</v>
      </c>
      <c r="N69" s="294">
        <v>0</v>
      </c>
      <c r="O69" s="294">
        <v>0</v>
      </c>
      <c r="P69" s="335">
        <v>13.2</v>
      </c>
      <c r="Q69" s="336">
        <f t="shared" si="20"/>
        <v>13.2</v>
      </c>
      <c r="R69" s="296">
        <v>1</v>
      </c>
      <c r="S69" s="296">
        <v>1</v>
      </c>
      <c r="T69" s="292">
        <v>4.3</v>
      </c>
      <c r="U69" s="292">
        <f>T69-Q69</f>
        <v>-8.899999999999999</v>
      </c>
    </row>
    <row r="70" spans="1:21" ht="54" customHeight="1">
      <c r="A70" s="530"/>
      <c r="B70" s="530"/>
      <c r="C70" s="305" t="s">
        <v>536</v>
      </c>
      <c r="D70" s="141"/>
      <c r="E70" s="638"/>
      <c r="F70" s="581"/>
      <c r="G70" s="291">
        <v>5</v>
      </c>
      <c r="H70" s="214">
        <f>L70</f>
        <v>86.4</v>
      </c>
      <c r="I70" s="314">
        <v>0</v>
      </c>
      <c r="J70" s="314">
        <v>0</v>
      </c>
      <c r="K70" s="317">
        <v>86.4</v>
      </c>
      <c r="L70" s="317">
        <f>I70+J70+K70</f>
        <v>86.4</v>
      </c>
      <c r="M70" s="359">
        <f t="shared" si="19"/>
        <v>21.6</v>
      </c>
      <c r="N70" s="294">
        <v>0</v>
      </c>
      <c r="O70" s="294">
        <v>0</v>
      </c>
      <c r="P70" s="335">
        <v>21.6</v>
      </c>
      <c r="Q70" s="336">
        <f t="shared" si="20"/>
        <v>21.6</v>
      </c>
      <c r="R70" s="296">
        <v>4</v>
      </c>
      <c r="S70" s="296">
        <v>4</v>
      </c>
      <c r="T70" s="292">
        <v>12.8</v>
      </c>
      <c r="U70" s="292">
        <f>T70-Q70</f>
        <v>-8.8</v>
      </c>
    </row>
    <row r="71" spans="1:21" ht="37.5" customHeight="1">
      <c r="A71" s="530"/>
      <c r="B71" s="530"/>
      <c r="C71" s="211" t="s">
        <v>44</v>
      </c>
      <c r="D71" s="60" t="s">
        <v>211</v>
      </c>
      <c r="E71" s="324" t="s">
        <v>353</v>
      </c>
      <c r="F71" s="244">
        <v>10.543</v>
      </c>
      <c r="G71" s="340">
        <v>6</v>
      </c>
      <c r="H71" s="212">
        <f aca="true" t="shared" si="21" ref="H71:H83">L71</f>
        <v>65.1</v>
      </c>
      <c r="I71" s="314">
        <v>63.3</v>
      </c>
      <c r="J71" s="314">
        <v>1.8</v>
      </c>
      <c r="K71" s="314">
        <v>0</v>
      </c>
      <c r="L71" s="314">
        <f>J71+I71+K71</f>
        <v>65.1</v>
      </c>
      <c r="M71" s="358">
        <f t="shared" si="19"/>
        <v>0</v>
      </c>
      <c r="N71" s="286">
        <v>0</v>
      </c>
      <c r="O71" s="294">
        <v>0</v>
      </c>
      <c r="P71" s="294">
        <v>0</v>
      </c>
      <c r="Q71" s="286">
        <f t="shared" si="20"/>
        <v>0</v>
      </c>
      <c r="R71" s="299">
        <v>0</v>
      </c>
      <c r="S71" s="296">
        <v>0</v>
      </c>
      <c r="U71" s="292">
        <f>T71-Q71</f>
        <v>0</v>
      </c>
    </row>
    <row r="72" spans="1:19" ht="48">
      <c r="A72" s="530"/>
      <c r="B72" s="530"/>
      <c r="C72" s="211" t="s">
        <v>45</v>
      </c>
      <c r="D72" s="60" t="s">
        <v>306</v>
      </c>
      <c r="E72" s="324" t="s">
        <v>451</v>
      </c>
      <c r="F72" s="244">
        <v>200</v>
      </c>
      <c r="G72" s="291">
        <v>1</v>
      </c>
      <c r="H72" s="212">
        <f t="shared" si="21"/>
        <v>204</v>
      </c>
      <c r="I72" s="314">
        <v>0</v>
      </c>
      <c r="J72" s="314">
        <v>0</v>
      </c>
      <c r="K72" s="314">
        <v>204</v>
      </c>
      <c r="L72" s="314">
        <f aca="true" t="shared" si="22" ref="L72:L77">J72+I72+K72</f>
        <v>204</v>
      </c>
      <c r="M72" s="358">
        <f t="shared" si="19"/>
        <v>0</v>
      </c>
      <c r="N72" s="294">
        <v>0</v>
      </c>
      <c r="O72" s="294">
        <v>0</v>
      </c>
      <c r="P72" s="294">
        <v>0</v>
      </c>
      <c r="Q72" s="286">
        <f t="shared" si="20"/>
        <v>0</v>
      </c>
      <c r="R72" s="299">
        <v>0</v>
      </c>
      <c r="S72" s="296">
        <v>0</v>
      </c>
    </row>
    <row r="73" spans="1:19" ht="36">
      <c r="A73" s="530"/>
      <c r="B73" s="530"/>
      <c r="C73" s="211" t="s">
        <v>309</v>
      </c>
      <c r="D73" s="60" t="s">
        <v>264</v>
      </c>
      <c r="E73" s="324" t="s">
        <v>385</v>
      </c>
      <c r="F73" s="244" t="s">
        <v>492</v>
      </c>
      <c r="G73" s="80" t="s">
        <v>596</v>
      </c>
      <c r="H73" s="212">
        <f t="shared" si="21"/>
        <v>8776.7</v>
      </c>
      <c r="I73" s="314">
        <v>8630</v>
      </c>
      <c r="J73" s="314">
        <v>146.7</v>
      </c>
      <c r="K73" s="314">
        <v>0</v>
      </c>
      <c r="L73" s="314">
        <f t="shared" si="22"/>
        <v>8776.7</v>
      </c>
      <c r="M73" s="358">
        <f t="shared" si="19"/>
        <v>1266.6000000000001</v>
      </c>
      <c r="N73" s="286">
        <v>1260.9</v>
      </c>
      <c r="O73" s="294">
        <v>5.7</v>
      </c>
      <c r="P73" s="294">
        <v>0</v>
      </c>
      <c r="Q73" s="286">
        <f>O73+N73</f>
        <v>1266.6000000000001</v>
      </c>
      <c r="R73" s="299">
        <v>4</v>
      </c>
      <c r="S73" s="296">
        <v>2</v>
      </c>
    </row>
    <row r="74" spans="1:19" ht="55.5" customHeight="1">
      <c r="A74" s="530"/>
      <c r="B74" s="530"/>
      <c r="C74" s="211" t="s">
        <v>46</v>
      </c>
      <c r="D74" s="60" t="s">
        <v>327</v>
      </c>
      <c r="E74" s="324" t="s">
        <v>384</v>
      </c>
      <c r="F74" s="244" t="s">
        <v>493</v>
      </c>
      <c r="G74" s="340" t="s">
        <v>597</v>
      </c>
      <c r="H74" s="212">
        <f t="shared" si="21"/>
        <v>3057</v>
      </c>
      <c r="I74" s="314">
        <v>3000</v>
      </c>
      <c r="J74" s="314">
        <v>57</v>
      </c>
      <c r="K74" s="314">
        <v>0</v>
      </c>
      <c r="L74" s="314">
        <f t="shared" si="22"/>
        <v>3057</v>
      </c>
      <c r="M74" s="358">
        <f t="shared" si="19"/>
        <v>950</v>
      </c>
      <c r="N74" s="286">
        <v>950</v>
      </c>
      <c r="O74" s="294">
        <v>0</v>
      </c>
      <c r="P74" s="294">
        <v>0</v>
      </c>
      <c r="Q74" s="286">
        <f>O74+N74</f>
        <v>950</v>
      </c>
      <c r="R74" s="285" t="s">
        <v>810</v>
      </c>
      <c r="S74" s="296">
        <v>3</v>
      </c>
    </row>
    <row r="75" spans="1:19" ht="78.75" customHeight="1">
      <c r="A75" s="530"/>
      <c r="B75" s="530"/>
      <c r="C75" s="211" t="s">
        <v>47</v>
      </c>
      <c r="D75" s="55" t="s">
        <v>231</v>
      </c>
      <c r="E75" s="320" t="s">
        <v>388</v>
      </c>
      <c r="F75" s="247" t="s">
        <v>714</v>
      </c>
      <c r="G75" s="340">
        <v>2150</v>
      </c>
      <c r="H75" s="212">
        <f t="shared" si="21"/>
        <v>32645.7</v>
      </c>
      <c r="I75" s="314">
        <v>32100</v>
      </c>
      <c r="J75" s="314">
        <v>545.7</v>
      </c>
      <c r="K75" s="314">
        <v>0</v>
      </c>
      <c r="L75" s="314">
        <f>J75+I75+K75</f>
        <v>32645.7</v>
      </c>
      <c r="M75" s="358">
        <f t="shared" si="19"/>
        <v>8116.7</v>
      </c>
      <c r="N75" s="286">
        <v>7990.8</v>
      </c>
      <c r="O75" s="294">
        <v>125.9</v>
      </c>
      <c r="P75" s="294">
        <v>0</v>
      </c>
      <c r="Q75" s="286">
        <f>O75+N75</f>
        <v>8116.7</v>
      </c>
      <c r="R75" s="296">
        <v>2135</v>
      </c>
      <c r="S75" s="296">
        <v>2076</v>
      </c>
    </row>
    <row r="76" spans="1:19" ht="73.5" customHeight="1">
      <c r="A76" s="530"/>
      <c r="B76" s="530"/>
      <c r="C76" s="211" t="s">
        <v>48</v>
      </c>
      <c r="D76" s="55" t="s">
        <v>253</v>
      </c>
      <c r="E76" s="320" t="s">
        <v>397</v>
      </c>
      <c r="F76" s="244" t="s">
        <v>721</v>
      </c>
      <c r="G76" s="291">
        <v>97</v>
      </c>
      <c r="H76" s="212">
        <f t="shared" si="21"/>
        <v>8168.3</v>
      </c>
      <c r="I76" s="314">
        <v>8047.6</v>
      </c>
      <c r="J76" s="314">
        <v>120.7</v>
      </c>
      <c r="K76" s="314">
        <v>0</v>
      </c>
      <c r="L76" s="314">
        <f t="shared" si="22"/>
        <v>8168.3</v>
      </c>
      <c r="M76" s="358">
        <f t="shared" si="19"/>
        <v>2026.3999999999999</v>
      </c>
      <c r="N76" s="286">
        <v>1997.8</v>
      </c>
      <c r="O76" s="294">
        <v>28.6</v>
      </c>
      <c r="P76" s="294">
        <v>0</v>
      </c>
      <c r="Q76" s="286">
        <f>O76+N76</f>
        <v>2026.3999999999999</v>
      </c>
      <c r="R76" s="296">
        <v>98</v>
      </c>
      <c r="S76" s="296">
        <v>96</v>
      </c>
    </row>
    <row r="77" spans="1:19" ht="78" customHeight="1">
      <c r="A77" s="530"/>
      <c r="B77" s="530"/>
      <c r="C77" s="211" t="s">
        <v>49</v>
      </c>
      <c r="D77" s="60" t="s">
        <v>278</v>
      </c>
      <c r="E77" s="324" t="s">
        <v>379</v>
      </c>
      <c r="F77" s="244">
        <v>1</v>
      </c>
      <c r="G77" s="291">
        <v>750</v>
      </c>
      <c r="H77" s="212">
        <f t="shared" si="21"/>
        <v>9232.2</v>
      </c>
      <c r="I77" s="314">
        <v>9000</v>
      </c>
      <c r="J77" s="314">
        <v>232.2</v>
      </c>
      <c r="K77" s="314">
        <v>0</v>
      </c>
      <c r="L77" s="314">
        <f t="shared" si="22"/>
        <v>9232.2</v>
      </c>
      <c r="M77" s="358">
        <f t="shared" si="19"/>
        <v>2082.5</v>
      </c>
      <c r="N77" s="286">
        <v>2045.5</v>
      </c>
      <c r="O77" s="294">
        <v>37</v>
      </c>
      <c r="P77" s="294">
        <v>0</v>
      </c>
      <c r="Q77" s="286">
        <f>O77+N77</f>
        <v>2082.5</v>
      </c>
      <c r="R77" s="296">
        <v>694</v>
      </c>
      <c r="S77" s="296">
        <v>640</v>
      </c>
    </row>
    <row r="78" spans="1:19" ht="30.75" customHeight="1">
      <c r="A78" s="530"/>
      <c r="B78" s="530"/>
      <c r="C78" s="594" t="s">
        <v>382</v>
      </c>
      <c r="D78" s="60" t="s">
        <v>463</v>
      </c>
      <c r="E78" s="636" t="s">
        <v>383</v>
      </c>
      <c r="F78" s="580">
        <v>8.7</v>
      </c>
      <c r="G78" s="582">
        <v>250</v>
      </c>
      <c r="H78" s="212">
        <f>L78</f>
        <v>677</v>
      </c>
      <c r="I78" s="88">
        <f>976.9-302.7</f>
        <v>674.2</v>
      </c>
      <c r="J78" s="88">
        <v>2.8</v>
      </c>
      <c r="K78" s="88">
        <v>0</v>
      </c>
      <c r="L78" s="314">
        <f aca="true" t="shared" si="23" ref="L78:L83">I78+J78+K78</f>
        <v>677</v>
      </c>
      <c r="M78" s="646">
        <f t="shared" si="19"/>
        <v>234.6</v>
      </c>
      <c r="N78" s="294">
        <v>162.1</v>
      </c>
      <c r="O78" s="294">
        <v>0</v>
      </c>
      <c r="P78" s="294">
        <v>0</v>
      </c>
      <c r="Q78" s="549">
        <f>N78+N79+O78+O79+P78+P79</f>
        <v>234.6</v>
      </c>
      <c r="R78" s="570">
        <v>251</v>
      </c>
      <c r="S78" s="570">
        <v>238</v>
      </c>
    </row>
    <row r="79" spans="1:19" ht="30.75" customHeight="1">
      <c r="A79" s="530"/>
      <c r="B79" s="530"/>
      <c r="C79" s="595"/>
      <c r="D79" s="60" t="s">
        <v>484</v>
      </c>
      <c r="E79" s="638"/>
      <c r="F79" s="581"/>
      <c r="G79" s="583"/>
      <c r="H79" s="212">
        <f>L79</f>
        <v>302.7</v>
      </c>
      <c r="I79" s="51">
        <v>302.7</v>
      </c>
      <c r="J79" s="51"/>
      <c r="K79" s="51">
        <v>0</v>
      </c>
      <c r="L79" s="314">
        <f t="shared" si="23"/>
        <v>302.7</v>
      </c>
      <c r="M79" s="645"/>
      <c r="N79" s="294">
        <v>72.5</v>
      </c>
      <c r="O79" s="294"/>
      <c r="P79" s="294"/>
      <c r="Q79" s="550"/>
      <c r="R79" s="571"/>
      <c r="S79" s="571"/>
    </row>
    <row r="80" spans="1:19" ht="60" customHeight="1">
      <c r="A80" s="530"/>
      <c r="B80" s="530"/>
      <c r="C80" s="211" t="s">
        <v>325</v>
      </c>
      <c r="D80" s="60" t="s">
        <v>326</v>
      </c>
      <c r="E80" s="324" t="s">
        <v>392</v>
      </c>
      <c r="F80" s="244" t="s">
        <v>678</v>
      </c>
      <c r="G80" s="291">
        <v>13428</v>
      </c>
      <c r="H80" s="212">
        <f>L80</f>
        <v>6610</v>
      </c>
      <c r="I80" s="314">
        <v>0</v>
      </c>
      <c r="J80" s="314">
        <v>0</v>
      </c>
      <c r="K80" s="314">
        <v>6610</v>
      </c>
      <c r="L80" s="314">
        <f t="shared" si="23"/>
        <v>6610</v>
      </c>
      <c r="M80" s="360">
        <f t="shared" si="19"/>
        <v>1705.5</v>
      </c>
      <c r="N80" s="294">
        <v>0</v>
      </c>
      <c r="O80" s="294">
        <v>0</v>
      </c>
      <c r="P80" s="294">
        <v>1705.5</v>
      </c>
      <c r="Q80" s="286">
        <f>N80+O80+P80</f>
        <v>1705.5</v>
      </c>
      <c r="R80" s="277">
        <v>25521</v>
      </c>
      <c r="S80" s="296">
        <v>12900</v>
      </c>
    </row>
    <row r="81" spans="1:19" ht="96" customHeight="1">
      <c r="A81" s="530"/>
      <c r="B81" s="530"/>
      <c r="C81" s="211" t="s">
        <v>458</v>
      </c>
      <c r="D81" s="60" t="s">
        <v>460</v>
      </c>
      <c r="E81" s="324" t="s">
        <v>459</v>
      </c>
      <c r="F81" s="244">
        <v>30</v>
      </c>
      <c r="G81" s="291">
        <v>15</v>
      </c>
      <c r="H81" s="212">
        <f>L81</f>
        <v>450</v>
      </c>
      <c r="I81" s="314">
        <v>0</v>
      </c>
      <c r="J81" s="314">
        <v>0</v>
      </c>
      <c r="K81" s="314">
        <v>450</v>
      </c>
      <c r="L81" s="314">
        <f t="shared" si="23"/>
        <v>450</v>
      </c>
      <c r="M81" s="358">
        <f>N81+O81+P81</f>
        <v>30</v>
      </c>
      <c r="N81" s="294">
        <v>30</v>
      </c>
      <c r="O81" s="294">
        <v>0</v>
      </c>
      <c r="P81" s="294">
        <v>0</v>
      </c>
      <c r="Q81" s="286">
        <f>N81+O81+P81</f>
        <v>30</v>
      </c>
      <c r="R81" s="296">
        <v>1</v>
      </c>
      <c r="S81" s="296">
        <v>1</v>
      </c>
    </row>
    <row r="82" spans="1:19" ht="60" customHeight="1">
      <c r="A82" s="530"/>
      <c r="B82" s="530"/>
      <c r="C82" s="211" t="s">
        <v>420</v>
      </c>
      <c r="D82" s="60" t="s">
        <v>421</v>
      </c>
      <c r="E82" s="324" t="s">
        <v>422</v>
      </c>
      <c r="F82" s="244">
        <v>50</v>
      </c>
      <c r="G82" s="291">
        <v>11</v>
      </c>
      <c r="H82" s="212">
        <f t="shared" si="21"/>
        <v>507.7</v>
      </c>
      <c r="I82" s="314">
        <v>500</v>
      </c>
      <c r="J82" s="314">
        <v>7.7</v>
      </c>
      <c r="K82" s="314">
        <v>0</v>
      </c>
      <c r="L82" s="314">
        <f t="shared" si="23"/>
        <v>507.7</v>
      </c>
      <c r="M82" s="358">
        <f t="shared" si="19"/>
        <v>0</v>
      </c>
      <c r="N82" s="286">
        <v>0</v>
      </c>
      <c r="O82" s="294">
        <v>0</v>
      </c>
      <c r="P82" s="294">
        <v>0</v>
      </c>
      <c r="Q82" s="286">
        <f>O82+N82</f>
        <v>0</v>
      </c>
      <c r="R82" s="296">
        <v>0</v>
      </c>
      <c r="S82" s="296">
        <v>0</v>
      </c>
    </row>
    <row r="83" spans="1:20" ht="60" customHeight="1">
      <c r="A83" s="531"/>
      <c r="B83" s="531"/>
      <c r="C83" s="211" t="s">
        <v>545</v>
      </c>
      <c r="D83" s="60" t="s">
        <v>421</v>
      </c>
      <c r="E83" s="324" t="s">
        <v>546</v>
      </c>
      <c r="F83" s="244">
        <v>5</v>
      </c>
      <c r="G83" s="291">
        <v>7</v>
      </c>
      <c r="H83" s="212">
        <f t="shared" si="21"/>
        <v>430.5</v>
      </c>
      <c r="I83" s="314">
        <v>420</v>
      </c>
      <c r="J83" s="314">
        <v>10.5</v>
      </c>
      <c r="K83" s="314">
        <v>0</v>
      </c>
      <c r="L83" s="314">
        <f t="shared" si="23"/>
        <v>430.5</v>
      </c>
      <c r="M83" s="358">
        <f t="shared" si="19"/>
        <v>106.8</v>
      </c>
      <c r="N83" s="286">
        <v>105</v>
      </c>
      <c r="O83" s="294">
        <v>1.8</v>
      </c>
      <c r="P83" s="294">
        <v>0</v>
      </c>
      <c r="Q83" s="286">
        <f>O83+N83</f>
        <v>106.8</v>
      </c>
      <c r="R83" s="296">
        <v>7</v>
      </c>
      <c r="S83" s="296">
        <v>7</v>
      </c>
      <c r="T83" s="307"/>
    </row>
    <row r="84" spans="1:19" s="282" customFormat="1" ht="20.25" customHeight="1">
      <c r="A84" s="96"/>
      <c r="B84" s="95" t="s">
        <v>316</v>
      </c>
      <c r="C84" s="118"/>
      <c r="D84" s="279"/>
      <c r="E84" s="279"/>
      <c r="F84" s="97"/>
      <c r="G84" s="98"/>
      <c r="H84" s="279">
        <f>H54+H55+H56+H57+H58+H59+H60+H61+H71+H72+H73+H74+H75+H76+H77+H78+H79+H80+H81+H82+H83</f>
        <v>100583.4</v>
      </c>
      <c r="I84" s="279">
        <f aca="true" t="shared" si="24" ref="I84:Q84">I54+I55+I56+I57+I58+I59+I60+I61+I71+I72+I73+I74+I75+I76+I77+I78+I79+I80+I81+I82+I83</f>
        <v>85260.5</v>
      </c>
      <c r="J84" s="279">
        <f t="shared" si="24"/>
        <v>1696.2</v>
      </c>
      <c r="K84" s="279">
        <f t="shared" si="24"/>
        <v>13626.7</v>
      </c>
      <c r="L84" s="279">
        <f t="shared" si="24"/>
        <v>100583.4</v>
      </c>
      <c r="M84" s="279">
        <f t="shared" si="24"/>
        <v>23732.899999999998</v>
      </c>
      <c r="N84" s="279">
        <f t="shared" si="24"/>
        <v>19921.199999999997</v>
      </c>
      <c r="O84" s="279">
        <f t="shared" si="24"/>
        <v>295.70000000000005</v>
      </c>
      <c r="P84" s="279">
        <f t="shared" si="24"/>
        <v>3516</v>
      </c>
      <c r="Q84" s="279">
        <f t="shared" si="24"/>
        <v>23732.899999999998</v>
      </c>
      <c r="R84" s="279"/>
      <c r="S84" s="279"/>
    </row>
    <row r="85" spans="1:19" ht="54" customHeight="1">
      <c r="A85" s="534" t="s">
        <v>15</v>
      </c>
      <c r="B85" s="534" t="s">
        <v>50</v>
      </c>
      <c r="C85" s="211" t="s">
        <v>51</v>
      </c>
      <c r="D85" s="60" t="s">
        <v>283</v>
      </c>
      <c r="E85" s="324" t="s">
        <v>402</v>
      </c>
      <c r="F85" s="244">
        <v>30</v>
      </c>
      <c r="G85" s="291">
        <v>20</v>
      </c>
      <c r="H85" s="212">
        <f aca="true" t="shared" si="25" ref="H85:H103">L85</f>
        <v>610.2</v>
      </c>
      <c r="I85" s="315">
        <v>600</v>
      </c>
      <c r="J85" s="315">
        <v>10.2</v>
      </c>
      <c r="K85" s="315">
        <v>0</v>
      </c>
      <c r="L85" s="315">
        <f>J85+I85+K85</f>
        <v>610.2</v>
      </c>
      <c r="M85" s="358">
        <f aca="true" t="shared" si="26" ref="M85:M100">Q85</f>
        <v>55.4</v>
      </c>
      <c r="N85" s="286">
        <v>54.4</v>
      </c>
      <c r="O85" s="294">
        <v>1</v>
      </c>
      <c r="P85" s="294">
        <v>0</v>
      </c>
      <c r="Q85" s="286">
        <f>O85+N85</f>
        <v>55.4</v>
      </c>
      <c r="R85" s="296">
        <v>1</v>
      </c>
      <c r="S85" s="296">
        <v>0</v>
      </c>
    </row>
    <row r="86" spans="1:19" ht="48" customHeight="1">
      <c r="A86" s="530"/>
      <c r="B86" s="530"/>
      <c r="C86" s="211" t="s">
        <v>789</v>
      </c>
      <c r="D86" s="60" t="s">
        <v>240</v>
      </c>
      <c r="E86" s="324" t="s">
        <v>403</v>
      </c>
      <c r="F86" s="244">
        <v>10</v>
      </c>
      <c r="G86" s="291">
        <v>298</v>
      </c>
      <c r="H86" s="212">
        <f t="shared" si="25"/>
        <v>36367.9</v>
      </c>
      <c r="I86" s="314">
        <v>35760</v>
      </c>
      <c r="J86" s="314">
        <v>607.9</v>
      </c>
      <c r="K86" s="314">
        <v>0</v>
      </c>
      <c r="L86" s="315">
        <f aca="true" t="shared" si="27" ref="L86:L103">J86+I86+K86</f>
        <v>36367.9</v>
      </c>
      <c r="M86" s="358">
        <f t="shared" si="26"/>
        <v>10550.1</v>
      </c>
      <c r="N86" s="286">
        <v>10400</v>
      </c>
      <c r="O86" s="294">
        <v>150.1</v>
      </c>
      <c r="P86" s="294">
        <v>0</v>
      </c>
      <c r="Q86" s="286">
        <f>O86+N86</f>
        <v>10550.1</v>
      </c>
      <c r="R86" s="296" t="s">
        <v>811</v>
      </c>
      <c r="S86" s="296" t="s">
        <v>812</v>
      </c>
    </row>
    <row r="87" spans="1:19" ht="69.75" customHeight="1">
      <c r="A87" s="530"/>
      <c r="B87" s="530"/>
      <c r="C87" s="211" t="s">
        <v>529</v>
      </c>
      <c r="D87" s="60" t="s">
        <v>284</v>
      </c>
      <c r="E87" s="324" t="s">
        <v>405</v>
      </c>
      <c r="F87" s="244">
        <v>50</v>
      </c>
      <c r="G87" s="291">
        <v>50</v>
      </c>
      <c r="H87" s="212">
        <f t="shared" si="25"/>
        <v>2532.5</v>
      </c>
      <c r="I87" s="314">
        <v>2500</v>
      </c>
      <c r="J87" s="314">
        <v>32.5</v>
      </c>
      <c r="K87" s="314">
        <v>0</v>
      </c>
      <c r="L87" s="315">
        <f t="shared" si="27"/>
        <v>2532.5</v>
      </c>
      <c r="M87" s="358">
        <f t="shared" si="26"/>
        <v>367.5</v>
      </c>
      <c r="N87" s="286">
        <v>360.9</v>
      </c>
      <c r="O87" s="294">
        <v>6.6</v>
      </c>
      <c r="P87" s="294">
        <v>0</v>
      </c>
      <c r="Q87" s="286">
        <f aca="true" t="shared" si="28" ref="Q87:Q103">O87+N87</f>
        <v>367.5</v>
      </c>
      <c r="R87" s="285" t="s">
        <v>813</v>
      </c>
      <c r="S87" s="285" t="s">
        <v>814</v>
      </c>
    </row>
    <row r="88" spans="1:19" ht="48">
      <c r="A88" s="530"/>
      <c r="B88" s="530"/>
      <c r="C88" s="211" t="s">
        <v>791</v>
      </c>
      <c r="D88" s="60" t="s">
        <v>238</v>
      </c>
      <c r="E88" s="324" t="s">
        <v>406</v>
      </c>
      <c r="F88" s="244">
        <v>1.3</v>
      </c>
      <c r="G88" s="291">
        <v>2900</v>
      </c>
      <c r="H88" s="212">
        <f t="shared" si="25"/>
        <v>45918.6</v>
      </c>
      <c r="I88" s="314">
        <v>45240</v>
      </c>
      <c r="J88" s="314">
        <v>678.6</v>
      </c>
      <c r="K88" s="314">
        <v>0</v>
      </c>
      <c r="L88" s="315">
        <f t="shared" si="27"/>
        <v>45918.6</v>
      </c>
      <c r="M88" s="358">
        <f t="shared" si="26"/>
        <v>12551.6</v>
      </c>
      <c r="N88" s="286">
        <v>12387.6</v>
      </c>
      <c r="O88" s="294">
        <v>164</v>
      </c>
      <c r="P88" s="294">
        <v>0</v>
      </c>
      <c r="Q88" s="286">
        <f t="shared" si="28"/>
        <v>12551.6</v>
      </c>
      <c r="R88" s="296" t="s">
        <v>815</v>
      </c>
      <c r="S88" s="296" t="s">
        <v>816</v>
      </c>
    </row>
    <row r="89" spans="1:19" ht="36">
      <c r="A89" s="530"/>
      <c r="B89" s="530"/>
      <c r="C89" s="211" t="s">
        <v>52</v>
      </c>
      <c r="D89" s="60" t="s">
        <v>239</v>
      </c>
      <c r="E89" s="324" t="s">
        <v>407</v>
      </c>
      <c r="F89" s="244">
        <v>9</v>
      </c>
      <c r="G89" s="291">
        <v>1500</v>
      </c>
      <c r="H89" s="212">
        <f t="shared" si="25"/>
        <v>13729.5</v>
      </c>
      <c r="I89" s="314">
        <v>13500</v>
      </c>
      <c r="J89" s="314">
        <v>229.5</v>
      </c>
      <c r="K89" s="314">
        <v>0</v>
      </c>
      <c r="L89" s="315">
        <f t="shared" si="27"/>
        <v>13729.5</v>
      </c>
      <c r="M89" s="358">
        <f t="shared" si="26"/>
        <v>9.4</v>
      </c>
      <c r="N89" s="286">
        <v>0</v>
      </c>
      <c r="O89" s="294">
        <v>9.4</v>
      </c>
      <c r="P89" s="294">
        <v>0</v>
      </c>
      <c r="Q89" s="286">
        <f t="shared" si="28"/>
        <v>9.4</v>
      </c>
      <c r="R89" s="285" t="s">
        <v>628</v>
      </c>
      <c r="S89" s="296">
        <v>0</v>
      </c>
    </row>
    <row r="90" spans="1:19" ht="36">
      <c r="A90" s="530"/>
      <c r="B90" s="530"/>
      <c r="C90" s="211" t="s">
        <v>53</v>
      </c>
      <c r="D90" s="60" t="s">
        <v>285</v>
      </c>
      <c r="E90" s="324" t="s">
        <v>408</v>
      </c>
      <c r="F90" s="244" t="s">
        <v>54</v>
      </c>
      <c r="G90" s="291">
        <v>3</v>
      </c>
      <c r="H90" s="212">
        <f t="shared" si="25"/>
        <v>91.5</v>
      </c>
      <c r="I90" s="314">
        <v>90</v>
      </c>
      <c r="J90" s="314">
        <v>1.5</v>
      </c>
      <c r="K90" s="314">
        <v>0</v>
      </c>
      <c r="L90" s="315">
        <f t="shared" si="27"/>
        <v>91.5</v>
      </c>
      <c r="M90" s="358">
        <f t="shared" si="26"/>
        <v>5.9</v>
      </c>
      <c r="N90" s="286">
        <v>5.9</v>
      </c>
      <c r="O90" s="294">
        <v>0</v>
      </c>
      <c r="P90" s="294">
        <v>0</v>
      </c>
      <c r="Q90" s="286">
        <f t="shared" si="28"/>
        <v>5.9</v>
      </c>
      <c r="R90" s="285" t="s">
        <v>633</v>
      </c>
      <c r="S90" s="296">
        <v>0</v>
      </c>
    </row>
    <row r="91" spans="1:19" ht="36">
      <c r="A91" s="530"/>
      <c r="B91" s="530"/>
      <c r="C91" s="211" t="s">
        <v>55</v>
      </c>
      <c r="D91" s="60" t="s">
        <v>286</v>
      </c>
      <c r="E91" s="324" t="s">
        <v>409</v>
      </c>
      <c r="F91" s="244" t="s">
        <v>683</v>
      </c>
      <c r="G91" s="291">
        <v>42</v>
      </c>
      <c r="H91" s="212">
        <f t="shared" si="25"/>
        <v>664.4000000000001</v>
      </c>
      <c r="I91" s="314">
        <v>655.2</v>
      </c>
      <c r="J91" s="314">
        <v>9.2</v>
      </c>
      <c r="K91" s="314">
        <v>0</v>
      </c>
      <c r="L91" s="315">
        <f t="shared" si="27"/>
        <v>664.4000000000001</v>
      </c>
      <c r="M91" s="358">
        <f t="shared" si="26"/>
        <v>288.7</v>
      </c>
      <c r="N91" s="286">
        <v>286.8</v>
      </c>
      <c r="O91" s="294">
        <v>1.9</v>
      </c>
      <c r="P91" s="294">
        <v>0</v>
      </c>
      <c r="Q91" s="286">
        <f t="shared" si="28"/>
        <v>288.7</v>
      </c>
      <c r="R91" s="285" t="s">
        <v>817</v>
      </c>
      <c r="S91" s="285" t="s">
        <v>818</v>
      </c>
    </row>
    <row r="92" spans="1:19" ht="64.5" customHeight="1">
      <c r="A92" s="530"/>
      <c r="B92" s="530"/>
      <c r="C92" s="211" t="s">
        <v>792</v>
      </c>
      <c r="D92" s="60" t="s">
        <v>241</v>
      </c>
      <c r="E92" s="324" t="s">
        <v>614</v>
      </c>
      <c r="F92" s="244">
        <v>21.023</v>
      </c>
      <c r="G92" s="291">
        <v>540</v>
      </c>
      <c r="H92" s="212">
        <f t="shared" si="25"/>
        <v>138272.4</v>
      </c>
      <c r="I92" s="314">
        <v>136229</v>
      </c>
      <c r="J92" s="314">
        <v>2043.4</v>
      </c>
      <c r="K92" s="314">
        <v>0</v>
      </c>
      <c r="L92" s="315">
        <f t="shared" si="27"/>
        <v>138272.4</v>
      </c>
      <c r="M92" s="358">
        <f t="shared" si="26"/>
        <v>32160.899999999998</v>
      </c>
      <c r="N92" s="286">
        <v>31756.8</v>
      </c>
      <c r="O92" s="294">
        <v>404.1</v>
      </c>
      <c r="P92" s="294">
        <v>0</v>
      </c>
      <c r="Q92" s="286">
        <f t="shared" si="28"/>
        <v>32160.899999999998</v>
      </c>
      <c r="R92" s="296" t="s">
        <v>819</v>
      </c>
      <c r="S92" s="296" t="s">
        <v>820</v>
      </c>
    </row>
    <row r="93" spans="1:19" ht="79.5" customHeight="1">
      <c r="A93" s="530"/>
      <c r="B93" s="530"/>
      <c r="C93" s="344" t="s">
        <v>578</v>
      </c>
      <c r="D93" s="579"/>
      <c r="E93" s="326" t="s">
        <v>612</v>
      </c>
      <c r="F93" s="245" t="s">
        <v>494</v>
      </c>
      <c r="G93" s="339">
        <v>220</v>
      </c>
      <c r="H93" s="212">
        <f t="shared" si="25"/>
        <v>5073.8</v>
      </c>
      <c r="I93" s="300">
        <v>4950</v>
      </c>
      <c r="J93" s="300">
        <v>123.8</v>
      </c>
      <c r="K93" s="313">
        <v>0</v>
      </c>
      <c r="L93" s="315">
        <f t="shared" si="27"/>
        <v>5073.8</v>
      </c>
      <c r="M93" s="358">
        <f t="shared" si="26"/>
        <v>0</v>
      </c>
      <c r="N93" s="294">
        <v>0</v>
      </c>
      <c r="O93" s="294">
        <v>0</v>
      </c>
      <c r="P93" s="294">
        <v>0</v>
      </c>
      <c r="Q93" s="286">
        <f t="shared" si="28"/>
        <v>0</v>
      </c>
      <c r="R93" s="285" t="s">
        <v>628</v>
      </c>
      <c r="S93" s="296">
        <v>0</v>
      </c>
    </row>
    <row r="94" spans="1:19" ht="66" customHeight="1">
      <c r="A94" s="530"/>
      <c r="B94" s="530"/>
      <c r="C94" s="211" t="s">
        <v>577</v>
      </c>
      <c r="D94" s="579"/>
      <c r="E94" s="326" t="s">
        <v>594</v>
      </c>
      <c r="F94" s="244" t="s">
        <v>495</v>
      </c>
      <c r="G94" s="291">
        <v>110</v>
      </c>
      <c r="H94" s="212">
        <f t="shared" si="25"/>
        <v>5073.8</v>
      </c>
      <c r="I94" s="300">
        <v>4950</v>
      </c>
      <c r="J94" s="300">
        <v>123.8</v>
      </c>
      <c r="K94" s="313">
        <v>0</v>
      </c>
      <c r="L94" s="315">
        <f t="shared" si="27"/>
        <v>5073.8</v>
      </c>
      <c r="M94" s="358">
        <f t="shared" si="26"/>
        <v>37.2</v>
      </c>
      <c r="N94" s="286">
        <v>37.2</v>
      </c>
      <c r="O94" s="294">
        <v>0</v>
      </c>
      <c r="P94" s="294">
        <v>0</v>
      </c>
      <c r="Q94" s="286">
        <f t="shared" si="28"/>
        <v>37.2</v>
      </c>
      <c r="R94" s="285" t="s">
        <v>633</v>
      </c>
      <c r="S94" s="296">
        <v>0</v>
      </c>
    </row>
    <row r="95" spans="1:19" ht="167.25" customHeight="1">
      <c r="A95" s="530"/>
      <c r="B95" s="530"/>
      <c r="C95" s="211" t="s">
        <v>579</v>
      </c>
      <c r="D95" s="579"/>
      <c r="E95" s="305" t="s">
        <v>604</v>
      </c>
      <c r="F95" s="244">
        <v>62.704</v>
      </c>
      <c r="G95" s="291">
        <v>600</v>
      </c>
      <c r="H95" s="212">
        <f t="shared" si="25"/>
        <v>37622.9</v>
      </c>
      <c r="I95" s="300">
        <v>0</v>
      </c>
      <c r="J95" s="300">
        <v>37622.9</v>
      </c>
      <c r="K95" s="300">
        <v>0</v>
      </c>
      <c r="L95" s="315">
        <f t="shared" si="27"/>
        <v>37622.9</v>
      </c>
      <c r="M95" s="358">
        <f t="shared" si="26"/>
        <v>0</v>
      </c>
      <c r="N95" s="286">
        <v>0</v>
      </c>
      <c r="O95" s="294">
        <v>0</v>
      </c>
      <c r="P95" s="294">
        <v>0</v>
      </c>
      <c r="Q95" s="286">
        <f t="shared" si="28"/>
        <v>0</v>
      </c>
      <c r="R95" s="161" t="s">
        <v>628</v>
      </c>
      <c r="S95" s="296">
        <v>0</v>
      </c>
    </row>
    <row r="96" spans="1:19" ht="139.5" customHeight="1">
      <c r="A96" s="530"/>
      <c r="B96" s="530"/>
      <c r="C96" s="211" t="s">
        <v>432</v>
      </c>
      <c r="D96" s="65"/>
      <c r="E96" s="327" t="s">
        <v>605</v>
      </c>
      <c r="F96" s="244" t="s">
        <v>700</v>
      </c>
      <c r="G96" s="80" t="s">
        <v>598</v>
      </c>
      <c r="H96" s="212">
        <f t="shared" si="25"/>
        <v>4930.4</v>
      </c>
      <c r="I96" s="300">
        <v>0</v>
      </c>
      <c r="J96" s="300">
        <v>4930.4</v>
      </c>
      <c r="K96" s="300">
        <v>0</v>
      </c>
      <c r="L96" s="315">
        <f t="shared" si="27"/>
        <v>4930.4</v>
      </c>
      <c r="M96" s="358">
        <f t="shared" si="26"/>
        <v>0</v>
      </c>
      <c r="N96" s="286">
        <v>0</v>
      </c>
      <c r="O96" s="294">
        <v>0</v>
      </c>
      <c r="P96" s="294">
        <v>0</v>
      </c>
      <c r="Q96" s="286">
        <f t="shared" si="28"/>
        <v>0</v>
      </c>
      <c r="R96" s="84" t="s">
        <v>628</v>
      </c>
      <c r="S96" s="296">
        <v>0</v>
      </c>
    </row>
    <row r="97" spans="1:20" ht="126" customHeight="1">
      <c r="A97" s="530"/>
      <c r="B97" s="530"/>
      <c r="C97" s="85" t="s">
        <v>57</v>
      </c>
      <c r="D97" s="67" t="s">
        <v>180</v>
      </c>
      <c r="E97" s="328" t="s">
        <v>606</v>
      </c>
      <c r="F97" s="246" t="s">
        <v>701</v>
      </c>
      <c r="G97" s="291">
        <v>220</v>
      </c>
      <c r="H97" s="212">
        <f t="shared" si="25"/>
        <v>31909.2</v>
      </c>
      <c r="I97" s="45">
        <v>0</v>
      </c>
      <c r="J97" s="45">
        <v>31909.2</v>
      </c>
      <c r="K97" s="45">
        <v>0</v>
      </c>
      <c r="L97" s="315">
        <f t="shared" si="27"/>
        <v>31909.2</v>
      </c>
      <c r="M97" s="358">
        <f t="shared" si="26"/>
        <v>0</v>
      </c>
      <c r="N97" s="286">
        <v>0</v>
      </c>
      <c r="O97" s="294">
        <v>0</v>
      </c>
      <c r="P97" s="294">
        <v>0</v>
      </c>
      <c r="Q97" s="286">
        <f>N97+O97+P97</f>
        <v>0</v>
      </c>
      <c r="R97" s="79">
        <v>0</v>
      </c>
      <c r="S97" s="296">
        <v>0</v>
      </c>
      <c r="T97" s="298">
        <v>0</v>
      </c>
    </row>
    <row r="98" spans="1:19" ht="91.5" customHeight="1">
      <c r="A98" s="530"/>
      <c r="B98" s="530"/>
      <c r="C98" s="344" t="s">
        <v>337</v>
      </c>
      <c r="D98" s="67" t="s">
        <v>336</v>
      </c>
      <c r="E98" s="328" t="s">
        <v>607</v>
      </c>
      <c r="F98" s="246" t="s">
        <v>702</v>
      </c>
      <c r="G98" s="80" t="s">
        <v>599</v>
      </c>
      <c r="H98" s="212">
        <f t="shared" si="25"/>
        <v>2620</v>
      </c>
      <c r="I98" s="45">
        <v>0</v>
      </c>
      <c r="J98" s="45">
        <v>2620</v>
      </c>
      <c r="K98" s="45">
        <v>0</v>
      </c>
      <c r="L98" s="315">
        <f t="shared" si="27"/>
        <v>2620</v>
      </c>
      <c r="M98" s="358">
        <f t="shared" si="26"/>
        <v>0</v>
      </c>
      <c r="N98" s="286">
        <v>0</v>
      </c>
      <c r="O98" s="294">
        <v>0</v>
      </c>
      <c r="P98" s="294">
        <v>0</v>
      </c>
      <c r="Q98" s="286">
        <f t="shared" si="28"/>
        <v>0</v>
      </c>
      <c r="R98" s="79">
        <v>0</v>
      </c>
      <c r="S98" s="296">
        <v>0</v>
      </c>
    </row>
    <row r="99" spans="1:19" ht="91.5" customHeight="1">
      <c r="A99" s="530"/>
      <c r="B99" s="530"/>
      <c r="C99" s="344" t="s">
        <v>580</v>
      </c>
      <c r="D99" s="67" t="s">
        <v>421</v>
      </c>
      <c r="E99" s="328" t="s">
        <v>608</v>
      </c>
      <c r="F99" s="246" t="s">
        <v>703</v>
      </c>
      <c r="G99" s="80" t="s">
        <v>583</v>
      </c>
      <c r="H99" s="212">
        <f t="shared" si="25"/>
        <v>627</v>
      </c>
      <c r="I99" s="45">
        <v>0</v>
      </c>
      <c r="J99" s="45">
        <v>627</v>
      </c>
      <c r="K99" s="45">
        <v>0</v>
      </c>
      <c r="L99" s="315">
        <f t="shared" si="27"/>
        <v>627</v>
      </c>
      <c r="M99" s="358">
        <f t="shared" si="26"/>
        <v>0</v>
      </c>
      <c r="N99" s="286">
        <v>0</v>
      </c>
      <c r="O99" s="294">
        <v>0</v>
      </c>
      <c r="P99" s="294">
        <v>0</v>
      </c>
      <c r="Q99" s="286">
        <f t="shared" si="28"/>
        <v>0</v>
      </c>
      <c r="R99" s="79">
        <v>0</v>
      </c>
      <c r="S99" s="296">
        <v>0</v>
      </c>
    </row>
    <row r="100" spans="1:19" ht="91.5" customHeight="1">
      <c r="A100" s="530"/>
      <c r="B100" s="530"/>
      <c r="C100" s="344" t="s">
        <v>581</v>
      </c>
      <c r="D100" s="67" t="s">
        <v>421</v>
      </c>
      <c r="E100" s="328" t="s">
        <v>616</v>
      </c>
      <c r="F100" s="246" t="s">
        <v>704</v>
      </c>
      <c r="G100" s="80" t="s">
        <v>600</v>
      </c>
      <c r="H100" s="212">
        <f t="shared" si="25"/>
        <v>607.2</v>
      </c>
      <c r="I100" s="45">
        <v>600</v>
      </c>
      <c r="J100" s="45">
        <v>7.2</v>
      </c>
      <c r="K100" s="45">
        <v>0</v>
      </c>
      <c r="L100" s="315">
        <f t="shared" si="27"/>
        <v>607.2</v>
      </c>
      <c r="M100" s="358">
        <f t="shared" si="26"/>
        <v>0</v>
      </c>
      <c r="N100" s="286">
        <v>0</v>
      </c>
      <c r="O100" s="294">
        <v>0</v>
      </c>
      <c r="P100" s="294">
        <v>0</v>
      </c>
      <c r="Q100" s="286">
        <f t="shared" si="28"/>
        <v>0</v>
      </c>
      <c r="R100" s="84" t="s">
        <v>628</v>
      </c>
      <c r="S100" s="296">
        <v>0</v>
      </c>
    </row>
    <row r="101" spans="1:20" ht="168.75" customHeight="1">
      <c r="A101" s="530"/>
      <c r="B101" s="530"/>
      <c r="C101" s="344" t="s">
        <v>480</v>
      </c>
      <c r="D101" s="67"/>
      <c r="E101" s="328" t="s">
        <v>481</v>
      </c>
      <c r="F101" s="246" t="s">
        <v>525</v>
      </c>
      <c r="G101" s="291"/>
      <c r="H101" s="212">
        <v>10433.3</v>
      </c>
      <c r="I101" s="45">
        <v>5679.1</v>
      </c>
      <c r="J101" s="45">
        <v>4711</v>
      </c>
      <c r="K101" s="45">
        <v>43.2</v>
      </c>
      <c r="L101" s="315">
        <f t="shared" si="27"/>
        <v>10433.300000000001</v>
      </c>
      <c r="M101" s="358">
        <f>Q101</f>
        <v>600</v>
      </c>
      <c r="N101" s="286">
        <v>0</v>
      </c>
      <c r="O101" s="294">
        <v>0</v>
      </c>
      <c r="P101" s="294">
        <v>600</v>
      </c>
      <c r="Q101" s="286">
        <f>N101+O101+P101</f>
        <v>600</v>
      </c>
      <c r="R101" s="296" t="s">
        <v>673</v>
      </c>
      <c r="S101" s="296"/>
      <c r="T101" s="292">
        <v>599.3</v>
      </c>
    </row>
    <row r="102" spans="1:20" ht="21" customHeight="1">
      <c r="A102" s="530"/>
      <c r="B102" s="530"/>
      <c r="C102" s="211" t="s">
        <v>58</v>
      </c>
      <c r="D102" s="60" t="s">
        <v>279</v>
      </c>
      <c r="E102" s="324" t="s">
        <v>457</v>
      </c>
      <c r="F102" s="244" t="s">
        <v>675</v>
      </c>
      <c r="G102" s="291">
        <v>7600</v>
      </c>
      <c r="H102" s="212">
        <f t="shared" si="25"/>
        <v>8664</v>
      </c>
      <c r="I102" s="314">
        <v>0</v>
      </c>
      <c r="J102" s="314">
        <v>0</v>
      </c>
      <c r="K102" s="314">
        <v>8664</v>
      </c>
      <c r="L102" s="315">
        <f t="shared" si="27"/>
        <v>8664</v>
      </c>
      <c r="M102" s="358">
        <f>Q102</f>
        <v>0</v>
      </c>
      <c r="N102" s="294">
        <v>0</v>
      </c>
      <c r="O102" s="294">
        <v>0</v>
      </c>
      <c r="P102" s="294">
        <v>0</v>
      </c>
      <c r="Q102" s="286">
        <f>N102+O102+P102</f>
        <v>0</v>
      </c>
      <c r="R102" s="79">
        <v>0</v>
      </c>
      <c r="S102" s="296">
        <v>0</v>
      </c>
      <c r="T102" s="292"/>
    </row>
    <row r="103" spans="1:19" ht="69" customHeight="1">
      <c r="A103" s="531"/>
      <c r="B103" s="531"/>
      <c r="C103" s="211" t="s">
        <v>571</v>
      </c>
      <c r="D103" s="60"/>
      <c r="E103" s="324" t="s">
        <v>572</v>
      </c>
      <c r="F103" s="244">
        <v>100</v>
      </c>
      <c r="G103" s="291">
        <v>1</v>
      </c>
      <c r="H103" s="212">
        <f t="shared" si="25"/>
        <v>101.2</v>
      </c>
      <c r="I103" s="314">
        <v>100</v>
      </c>
      <c r="J103" s="314">
        <v>1.2</v>
      </c>
      <c r="K103" s="314">
        <v>0</v>
      </c>
      <c r="L103" s="315">
        <f t="shared" si="27"/>
        <v>101.2</v>
      </c>
      <c r="M103" s="358">
        <f>Q103</f>
        <v>0</v>
      </c>
      <c r="N103" s="294">
        <v>0</v>
      </c>
      <c r="O103" s="294">
        <v>0</v>
      </c>
      <c r="P103" s="294">
        <v>0</v>
      </c>
      <c r="Q103" s="286">
        <f t="shared" si="28"/>
        <v>0</v>
      </c>
      <c r="R103" s="79">
        <v>0</v>
      </c>
      <c r="S103" s="296">
        <v>0</v>
      </c>
    </row>
    <row r="104" spans="1:19" s="282" customFormat="1" ht="21" customHeight="1">
      <c r="A104" s="96"/>
      <c r="B104" s="95" t="s">
        <v>316</v>
      </c>
      <c r="C104" s="118"/>
      <c r="D104" s="279"/>
      <c r="E104" s="279"/>
      <c r="F104" s="97"/>
      <c r="G104" s="98"/>
      <c r="H104" s="279">
        <f>H103+H102+H101+H100+H99+H98+H97+H96+H95+H94+H93+H92+H91+H90+H89+H88+H87+H86+H85</f>
        <v>345849.80000000005</v>
      </c>
      <c r="I104" s="279">
        <f aca="true" t="shared" si="29" ref="I104:Q104">I103+I102+I101+I100+I99+I98+I97+I96+I95+I94+I93+I92+I91+I90+I89+I88+I87+I86+I85</f>
        <v>250853.30000000002</v>
      </c>
      <c r="J104" s="279">
        <f t="shared" si="29"/>
        <v>86289.29999999999</v>
      </c>
      <c r="K104" s="279">
        <f t="shared" si="29"/>
        <v>8707.2</v>
      </c>
      <c r="L104" s="279">
        <f t="shared" si="29"/>
        <v>345849.80000000005</v>
      </c>
      <c r="M104" s="279">
        <f t="shared" si="29"/>
        <v>56626.7</v>
      </c>
      <c r="N104" s="279">
        <f t="shared" si="29"/>
        <v>55289.600000000006</v>
      </c>
      <c r="O104" s="279">
        <f t="shared" si="29"/>
        <v>737.1</v>
      </c>
      <c r="P104" s="279">
        <f t="shared" si="29"/>
        <v>600</v>
      </c>
      <c r="Q104" s="279">
        <f t="shared" si="29"/>
        <v>56626.7</v>
      </c>
      <c r="R104" s="279"/>
      <c r="S104" s="279"/>
    </row>
    <row r="105" spans="1:19" ht="45" customHeight="1">
      <c r="A105" s="340" t="s">
        <v>18</v>
      </c>
      <c r="B105" s="341" t="s">
        <v>318</v>
      </c>
      <c r="C105" s="211" t="s">
        <v>59</v>
      </c>
      <c r="D105" s="60" t="s">
        <v>282</v>
      </c>
      <c r="E105" s="324" t="s">
        <v>615</v>
      </c>
      <c r="F105" s="244" t="s">
        <v>724</v>
      </c>
      <c r="G105" s="291" t="s">
        <v>725</v>
      </c>
      <c r="H105" s="212">
        <f>L105</f>
        <v>58471</v>
      </c>
      <c r="I105" s="314">
        <v>58007</v>
      </c>
      <c r="J105" s="314">
        <v>464</v>
      </c>
      <c r="K105" s="314">
        <v>0</v>
      </c>
      <c r="L105" s="314">
        <f>J105+I105+K105</f>
        <v>58471</v>
      </c>
      <c r="M105" s="358">
        <f>Q105</f>
        <v>10047.2</v>
      </c>
      <c r="N105" s="286">
        <v>9985.1</v>
      </c>
      <c r="O105" s="294">
        <v>62.1</v>
      </c>
      <c r="P105" s="294">
        <v>0</v>
      </c>
      <c r="Q105" s="286">
        <f>O105+N105</f>
        <v>10047.2</v>
      </c>
      <c r="R105" s="84" t="s">
        <v>821</v>
      </c>
      <c r="S105" s="296">
        <v>27</v>
      </c>
    </row>
    <row r="106" spans="1:19" s="278" customFormat="1" ht="24" customHeight="1">
      <c r="A106" s="309"/>
      <c r="B106" s="34" t="s">
        <v>316</v>
      </c>
      <c r="C106" s="115"/>
      <c r="D106" s="279"/>
      <c r="E106" s="279"/>
      <c r="F106" s="309"/>
      <c r="G106" s="309"/>
      <c r="H106" s="279">
        <f>SUM(H105)</f>
        <v>58471</v>
      </c>
      <c r="I106" s="279">
        <f aca="true" t="shared" si="30" ref="I106:Q106">SUM(I105)</f>
        <v>58007</v>
      </c>
      <c r="J106" s="279">
        <f t="shared" si="30"/>
        <v>464</v>
      </c>
      <c r="K106" s="279">
        <f t="shared" si="30"/>
        <v>0</v>
      </c>
      <c r="L106" s="279">
        <f t="shared" si="30"/>
        <v>58471</v>
      </c>
      <c r="M106" s="279">
        <f t="shared" si="30"/>
        <v>10047.2</v>
      </c>
      <c r="N106" s="279">
        <f t="shared" si="30"/>
        <v>9985.1</v>
      </c>
      <c r="O106" s="279">
        <f t="shared" si="30"/>
        <v>62.1</v>
      </c>
      <c r="P106" s="279">
        <f t="shared" si="30"/>
        <v>0</v>
      </c>
      <c r="Q106" s="279">
        <f t="shared" si="30"/>
        <v>10047.2</v>
      </c>
      <c r="R106" s="279"/>
      <c r="S106" s="279"/>
    </row>
    <row r="107" spans="1:19" ht="48">
      <c r="A107" s="534" t="s">
        <v>23</v>
      </c>
      <c r="B107" s="534" t="s">
        <v>60</v>
      </c>
      <c r="C107" s="211" t="s">
        <v>61</v>
      </c>
      <c r="D107" s="60" t="s">
        <v>213</v>
      </c>
      <c r="E107" s="324" t="s">
        <v>535</v>
      </c>
      <c r="F107" s="244">
        <v>100</v>
      </c>
      <c r="G107" s="340">
        <v>1</v>
      </c>
      <c r="H107" s="212">
        <f aca="true" t="shared" si="31" ref="H107:H115">L107</f>
        <v>101.2</v>
      </c>
      <c r="I107" s="314">
        <v>100</v>
      </c>
      <c r="J107" s="314">
        <v>1.2</v>
      </c>
      <c r="K107" s="314">
        <v>0</v>
      </c>
      <c r="L107" s="314">
        <f>J107+I107+K107</f>
        <v>101.2</v>
      </c>
      <c r="M107" s="358">
        <f>Q107</f>
        <v>0</v>
      </c>
      <c r="N107" s="286">
        <v>0</v>
      </c>
      <c r="O107" s="294">
        <v>0</v>
      </c>
      <c r="P107" s="294">
        <v>0</v>
      </c>
      <c r="Q107" s="286">
        <f>O107+N107</f>
        <v>0</v>
      </c>
      <c r="R107" s="296">
        <v>0</v>
      </c>
      <c r="S107" s="296">
        <v>0</v>
      </c>
    </row>
    <row r="108" spans="1:19" ht="44.25" customHeight="1">
      <c r="A108" s="530"/>
      <c r="B108" s="530"/>
      <c r="C108" s="211" t="s">
        <v>62</v>
      </c>
      <c r="D108" s="60" t="s">
        <v>214</v>
      </c>
      <c r="E108" s="324" t="s">
        <v>372</v>
      </c>
      <c r="F108" s="244">
        <v>15</v>
      </c>
      <c r="G108" s="340">
        <v>12</v>
      </c>
      <c r="H108" s="212">
        <f t="shared" si="31"/>
        <v>2094.8</v>
      </c>
      <c r="I108" s="314">
        <v>2070</v>
      </c>
      <c r="J108" s="314">
        <v>24.8</v>
      </c>
      <c r="K108" s="314">
        <v>0</v>
      </c>
      <c r="L108" s="314">
        <f aca="true" t="shared" si="32" ref="L108:L115">J108+I108+K108</f>
        <v>2094.8</v>
      </c>
      <c r="M108" s="358">
        <f aca="true" t="shared" si="33" ref="M108:M115">Q108</f>
        <v>456</v>
      </c>
      <c r="N108" s="286">
        <v>450</v>
      </c>
      <c r="O108" s="294">
        <v>6</v>
      </c>
      <c r="P108" s="294">
        <v>0</v>
      </c>
      <c r="Q108" s="286">
        <f aca="true" t="shared" si="34" ref="Q108:Q115">O108+N108</f>
        <v>456</v>
      </c>
      <c r="R108" s="296">
        <v>10</v>
      </c>
      <c r="S108" s="296">
        <v>10</v>
      </c>
    </row>
    <row r="109" spans="1:19" ht="36">
      <c r="A109" s="530"/>
      <c r="B109" s="530"/>
      <c r="C109" s="211" t="s">
        <v>63</v>
      </c>
      <c r="D109" s="60" t="s">
        <v>215</v>
      </c>
      <c r="E109" s="324" t="s">
        <v>377</v>
      </c>
      <c r="F109" s="244">
        <v>10</v>
      </c>
      <c r="G109" s="340">
        <v>20</v>
      </c>
      <c r="H109" s="212">
        <f t="shared" si="31"/>
        <v>204</v>
      </c>
      <c r="I109" s="314">
        <v>200</v>
      </c>
      <c r="J109" s="314">
        <v>4</v>
      </c>
      <c r="K109" s="314">
        <v>0</v>
      </c>
      <c r="L109" s="314">
        <f t="shared" si="32"/>
        <v>204</v>
      </c>
      <c r="M109" s="358">
        <f t="shared" si="33"/>
        <v>0</v>
      </c>
      <c r="N109" s="286">
        <v>0</v>
      </c>
      <c r="O109" s="294">
        <v>0</v>
      </c>
      <c r="P109" s="294">
        <v>0</v>
      </c>
      <c r="Q109" s="286">
        <f t="shared" si="34"/>
        <v>0</v>
      </c>
      <c r="R109" s="296">
        <v>0</v>
      </c>
      <c r="S109" s="296">
        <v>0</v>
      </c>
    </row>
    <row r="110" spans="1:19" ht="36">
      <c r="A110" s="530"/>
      <c r="B110" s="530"/>
      <c r="C110" s="211" t="s">
        <v>64</v>
      </c>
      <c r="D110" s="60" t="s">
        <v>216</v>
      </c>
      <c r="E110" s="324" t="s">
        <v>374</v>
      </c>
      <c r="F110" s="244">
        <v>50</v>
      </c>
      <c r="G110" s="340">
        <v>1</v>
      </c>
      <c r="H110" s="212">
        <f t="shared" si="31"/>
        <v>50.6</v>
      </c>
      <c r="I110" s="314">
        <v>50</v>
      </c>
      <c r="J110" s="314">
        <v>0.6</v>
      </c>
      <c r="K110" s="314">
        <v>0</v>
      </c>
      <c r="L110" s="314">
        <f t="shared" si="32"/>
        <v>50.6</v>
      </c>
      <c r="M110" s="358">
        <f t="shared" si="33"/>
        <v>0</v>
      </c>
      <c r="N110" s="286">
        <v>0</v>
      </c>
      <c r="O110" s="294">
        <v>0</v>
      </c>
      <c r="P110" s="294">
        <v>0</v>
      </c>
      <c r="Q110" s="286">
        <f>O110+N110</f>
        <v>0</v>
      </c>
      <c r="R110" s="296">
        <v>0</v>
      </c>
      <c r="S110" s="296">
        <v>0</v>
      </c>
    </row>
    <row r="111" spans="1:19" ht="36">
      <c r="A111" s="530"/>
      <c r="B111" s="530"/>
      <c r="C111" s="211" t="s">
        <v>65</v>
      </c>
      <c r="D111" s="60" t="s">
        <v>217</v>
      </c>
      <c r="E111" s="324" t="s">
        <v>375</v>
      </c>
      <c r="F111" s="244">
        <v>10</v>
      </c>
      <c r="G111" s="291">
        <v>12</v>
      </c>
      <c r="H111" s="212">
        <f t="shared" si="31"/>
        <v>1342.4</v>
      </c>
      <c r="I111" s="314">
        <v>1320</v>
      </c>
      <c r="J111" s="314">
        <v>22.4</v>
      </c>
      <c r="K111" s="314">
        <v>0</v>
      </c>
      <c r="L111" s="314">
        <f t="shared" si="32"/>
        <v>1342.4</v>
      </c>
      <c r="M111" s="358">
        <f t="shared" si="33"/>
        <v>324.4</v>
      </c>
      <c r="N111" s="286">
        <v>320</v>
      </c>
      <c r="O111" s="294">
        <v>4.4</v>
      </c>
      <c r="P111" s="294">
        <v>0</v>
      </c>
      <c r="Q111" s="286">
        <f t="shared" si="34"/>
        <v>324.4</v>
      </c>
      <c r="R111" s="296">
        <v>11</v>
      </c>
      <c r="S111" s="296">
        <v>10</v>
      </c>
    </row>
    <row r="112" spans="1:19" ht="36">
      <c r="A112" s="530"/>
      <c r="B112" s="530"/>
      <c r="C112" s="211" t="s">
        <v>66</v>
      </c>
      <c r="D112" s="60" t="s">
        <v>218</v>
      </c>
      <c r="E112" s="324" t="s">
        <v>376</v>
      </c>
      <c r="F112" s="244">
        <v>5</v>
      </c>
      <c r="G112" s="340">
        <v>200</v>
      </c>
      <c r="H112" s="212">
        <f t="shared" si="31"/>
        <v>1014</v>
      </c>
      <c r="I112" s="314">
        <v>1000</v>
      </c>
      <c r="J112" s="314">
        <v>14</v>
      </c>
      <c r="K112" s="314">
        <v>0</v>
      </c>
      <c r="L112" s="314">
        <f t="shared" si="32"/>
        <v>1014</v>
      </c>
      <c r="M112" s="358">
        <f t="shared" si="33"/>
        <v>458.9</v>
      </c>
      <c r="N112" s="286">
        <v>455</v>
      </c>
      <c r="O112" s="294">
        <v>3.9</v>
      </c>
      <c r="P112" s="294">
        <v>0</v>
      </c>
      <c r="Q112" s="286">
        <f t="shared" si="34"/>
        <v>458.9</v>
      </c>
      <c r="R112" s="296">
        <v>91</v>
      </c>
      <c r="S112" s="296">
        <v>16</v>
      </c>
    </row>
    <row r="113" spans="1:19" ht="36">
      <c r="A113" s="530"/>
      <c r="B113" s="530"/>
      <c r="C113" s="211" t="s">
        <v>67</v>
      </c>
      <c r="D113" s="60" t="s">
        <v>219</v>
      </c>
      <c r="E113" s="324" t="s">
        <v>373</v>
      </c>
      <c r="F113" s="244" t="s">
        <v>496</v>
      </c>
      <c r="G113" s="340">
        <v>163</v>
      </c>
      <c r="H113" s="212">
        <f t="shared" si="31"/>
        <v>13498.2</v>
      </c>
      <c r="I113" s="314">
        <v>13285.6</v>
      </c>
      <c r="J113" s="314">
        <v>212.6</v>
      </c>
      <c r="K113" s="314">
        <v>0</v>
      </c>
      <c r="L113" s="314">
        <f t="shared" si="32"/>
        <v>13498.2</v>
      </c>
      <c r="M113" s="358">
        <f t="shared" si="33"/>
        <v>3325</v>
      </c>
      <c r="N113" s="286">
        <v>3274.1</v>
      </c>
      <c r="O113" s="294">
        <v>50.9</v>
      </c>
      <c r="P113" s="294">
        <v>0</v>
      </c>
      <c r="Q113" s="286">
        <f t="shared" si="34"/>
        <v>3325</v>
      </c>
      <c r="R113" s="296">
        <v>161</v>
      </c>
      <c r="S113" s="296">
        <v>160</v>
      </c>
    </row>
    <row r="114" spans="1:19" ht="48">
      <c r="A114" s="530"/>
      <c r="B114" s="530"/>
      <c r="C114" s="211" t="s">
        <v>68</v>
      </c>
      <c r="D114" s="60" t="s">
        <v>220</v>
      </c>
      <c r="E114" s="324" t="s">
        <v>393</v>
      </c>
      <c r="F114" s="244">
        <v>20</v>
      </c>
      <c r="G114" s="340">
        <v>12</v>
      </c>
      <c r="H114" s="212">
        <f t="shared" si="31"/>
        <v>244.3</v>
      </c>
      <c r="I114" s="314">
        <v>240</v>
      </c>
      <c r="J114" s="314">
        <v>4.3</v>
      </c>
      <c r="K114" s="314">
        <v>0</v>
      </c>
      <c r="L114" s="314">
        <f t="shared" si="32"/>
        <v>244.3</v>
      </c>
      <c r="M114" s="358">
        <f t="shared" si="33"/>
        <v>0</v>
      </c>
      <c r="N114" s="286">
        <v>0</v>
      </c>
      <c r="O114" s="294">
        <v>0</v>
      </c>
      <c r="P114" s="294">
        <v>0</v>
      </c>
      <c r="Q114" s="286">
        <f t="shared" si="34"/>
        <v>0</v>
      </c>
      <c r="R114" s="296">
        <v>0</v>
      </c>
      <c r="S114" s="296">
        <v>0</v>
      </c>
    </row>
    <row r="115" spans="1:19" ht="63" customHeight="1">
      <c r="A115" s="531"/>
      <c r="B115" s="531"/>
      <c r="C115" s="211" t="s">
        <v>575</v>
      </c>
      <c r="D115" s="60"/>
      <c r="E115" s="324" t="s">
        <v>544</v>
      </c>
      <c r="F115" s="244">
        <v>5</v>
      </c>
      <c r="G115" s="340">
        <v>120</v>
      </c>
      <c r="H115" s="212">
        <f t="shared" si="31"/>
        <v>615</v>
      </c>
      <c r="I115" s="314">
        <v>600</v>
      </c>
      <c r="J115" s="314">
        <v>15</v>
      </c>
      <c r="K115" s="314">
        <v>0</v>
      </c>
      <c r="L115" s="314">
        <f t="shared" si="32"/>
        <v>615</v>
      </c>
      <c r="M115" s="358">
        <f t="shared" si="33"/>
        <v>318</v>
      </c>
      <c r="N115" s="286">
        <v>315</v>
      </c>
      <c r="O115" s="294">
        <v>3</v>
      </c>
      <c r="P115" s="294">
        <v>0</v>
      </c>
      <c r="Q115" s="286">
        <f t="shared" si="34"/>
        <v>318</v>
      </c>
      <c r="R115" s="296">
        <v>63</v>
      </c>
      <c r="S115" s="296">
        <v>40</v>
      </c>
    </row>
    <row r="116" spans="1:19" s="278" customFormat="1" ht="21.75" customHeight="1">
      <c r="A116" s="309"/>
      <c r="B116" s="34" t="s">
        <v>316</v>
      </c>
      <c r="C116" s="115"/>
      <c r="D116" s="279"/>
      <c r="E116" s="279"/>
      <c r="F116" s="309"/>
      <c r="G116" s="309"/>
      <c r="H116" s="279">
        <f>SUM(H107:H115)</f>
        <v>19164.5</v>
      </c>
      <c r="I116" s="279">
        <f aca="true" t="shared" si="35" ref="I116:Q116">SUM(I107:I115)</f>
        <v>18865.6</v>
      </c>
      <c r="J116" s="279">
        <f t="shared" si="35"/>
        <v>298.90000000000003</v>
      </c>
      <c r="K116" s="279">
        <f t="shared" si="35"/>
        <v>0</v>
      </c>
      <c r="L116" s="279">
        <f t="shared" si="35"/>
        <v>19164.5</v>
      </c>
      <c r="M116" s="279">
        <f t="shared" si="35"/>
        <v>4882.3</v>
      </c>
      <c r="N116" s="279">
        <f t="shared" si="35"/>
        <v>4814.1</v>
      </c>
      <c r="O116" s="279">
        <f t="shared" si="35"/>
        <v>68.2</v>
      </c>
      <c r="P116" s="279">
        <f t="shared" si="35"/>
        <v>0</v>
      </c>
      <c r="Q116" s="279">
        <f t="shared" si="35"/>
        <v>4882.3</v>
      </c>
      <c r="R116" s="279"/>
      <c r="S116" s="279"/>
    </row>
    <row r="117" spans="1:19" ht="102.75" customHeight="1">
      <c r="A117" s="340" t="s">
        <v>25</v>
      </c>
      <c r="B117" s="341" t="s">
        <v>69</v>
      </c>
      <c r="C117" s="340" t="s">
        <v>70</v>
      </c>
      <c r="D117" s="55" t="s">
        <v>202</v>
      </c>
      <c r="E117" s="320" t="s">
        <v>334</v>
      </c>
      <c r="F117" s="244">
        <v>12.5</v>
      </c>
      <c r="G117" s="340">
        <v>5</v>
      </c>
      <c r="H117" s="212">
        <f>L117</f>
        <v>761.7</v>
      </c>
      <c r="I117" s="313">
        <v>750</v>
      </c>
      <c r="J117" s="313">
        <v>11.7</v>
      </c>
      <c r="K117" s="313">
        <v>0</v>
      </c>
      <c r="L117" s="313">
        <f>J117+I117</f>
        <v>761.7</v>
      </c>
      <c r="M117" s="358">
        <f>Q117</f>
        <v>190.4</v>
      </c>
      <c r="N117" s="286">
        <v>187.5</v>
      </c>
      <c r="O117" s="294">
        <v>2.9</v>
      </c>
      <c r="P117" s="294">
        <v>0</v>
      </c>
      <c r="Q117" s="286">
        <f>O117+N117</f>
        <v>190.4</v>
      </c>
      <c r="R117" s="296">
        <v>5</v>
      </c>
      <c r="S117" s="296">
        <v>5</v>
      </c>
    </row>
    <row r="118" spans="1:19" s="278" customFormat="1" ht="18.75" customHeight="1">
      <c r="A118" s="309"/>
      <c r="B118" s="34" t="s">
        <v>316</v>
      </c>
      <c r="C118" s="309"/>
      <c r="D118" s="309"/>
      <c r="E118" s="309"/>
      <c r="F118" s="309"/>
      <c r="G118" s="309"/>
      <c r="H118" s="309">
        <f>SUM(H117)</f>
        <v>761.7</v>
      </c>
      <c r="I118" s="309">
        <f aca="true" t="shared" si="36" ref="I118:Q118">SUM(I117)</f>
        <v>750</v>
      </c>
      <c r="J118" s="309">
        <f t="shared" si="36"/>
        <v>11.7</v>
      </c>
      <c r="K118" s="309">
        <f t="shared" si="36"/>
        <v>0</v>
      </c>
      <c r="L118" s="309">
        <f t="shared" si="36"/>
        <v>761.7</v>
      </c>
      <c r="M118" s="309">
        <f t="shared" si="36"/>
        <v>190.4</v>
      </c>
      <c r="N118" s="309">
        <f t="shared" si="36"/>
        <v>187.5</v>
      </c>
      <c r="O118" s="309">
        <f t="shared" si="36"/>
        <v>2.9</v>
      </c>
      <c r="P118" s="309">
        <f t="shared" si="36"/>
        <v>0</v>
      </c>
      <c r="Q118" s="309">
        <f t="shared" si="36"/>
        <v>190.4</v>
      </c>
      <c r="R118" s="309"/>
      <c r="S118" s="309"/>
    </row>
    <row r="119" spans="1:19" ht="117.75" customHeight="1">
      <c r="A119" s="340" t="s">
        <v>27</v>
      </c>
      <c r="B119" s="341" t="s">
        <v>843</v>
      </c>
      <c r="C119" s="340" t="s">
        <v>589</v>
      </c>
      <c r="D119" s="55"/>
      <c r="E119" s="320" t="s">
        <v>441</v>
      </c>
      <c r="F119" s="244">
        <v>4.5</v>
      </c>
      <c r="G119" s="291">
        <v>50</v>
      </c>
      <c r="H119" s="214">
        <f>L119</f>
        <v>230.7</v>
      </c>
      <c r="I119" s="314">
        <v>225</v>
      </c>
      <c r="J119" s="300">
        <v>5.7</v>
      </c>
      <c r="K119" s="314">
        <v>0</v>
      </c>
      <c r="L119" s="314">
        <f>I119+J119+K119</f>
        <v>230.7</v>
      </c>
      <c r="M119" s="358">
        <f>Q119</f>
        <v>0</v>
      </c>
      <c r="N119" s="294">
        <v>0</v>
      </c>
      <c r="O119" s="294">
        <v>0</v>
      </c>
      <c r="P119" s="294">
        <v>0</v>
      </c>
      <c r="Q119" s="286">
        <f>N119+O119+P119</f>
        <v>0</v>
      </c>
      <c r="R119" s="299">
        <v>0</v>
      </c>
      <c r="S119" s="296">
        <v>0</v>
      </c>
    </row>
    <row r="120" spans="1:19" s="292" customFormat="1" ht="20.25" customHeight="1">
      <c r="A120" s="306"/>
      <c r="B120" s="30" t="s">
        <v>316</v>
      </c>
      <c r="C120" s="306"/>
      <c r="D120" s="306"/>
      <c r="E120" s="306"/>
      <c r="F120" s="306"/>
      <c r="G120" s="306"/>
      <c r="H120" s="281">
        <f>SUM(H119)</f>
        <v>230.7</v>
      </c>
      <c r="I120" s="281">
        <f aca="true" t="shared" si="37" ref="I120:Q120">SUM(I119)</f>
        <v>225</v>
      </c>
      <c r="J120" s="281">
        <f t="shared" si="37"/>
        <v>5.7</v>
      </c>
      <c r="K120" s="281">
        <f t="shared" si="37"/>
        <v>0</v>
      </c>
      <c r="L120" s="281">
        <f t="shared" si="37"/>
        <v>230.7</v>
      </c>
      <c r="M120" s="281">
        <f t="shared" si="37"/>
        <v>0</v>
      </c>
      <c r="N120" s="281">
        <f t="shared" si="37"/>
        <v>0</v>
      </c>
      <c r="O120" s="281">
        <f t="shared" si="37"/>
        <v>0</v>
      </c>
      <c r="P120" s="281">
        <f t="shared" si="37"/>
        <v>0</v>
      </c>
      <c r="Q120" s="281">
        <f t="shared" si="37"/>
        <v>0</v>
      </c>
      <c r="R120" s="308"/>
      <c r="S120" s="308"/>
    </row>
    <row r="121" spans="1:19" ht="49.5" customHeight="1">
      <c r="A121" s="542" t="s">
        <v>29</v>
      </c>
      <c r="B121" s="557" t="s">
        <v>73</v>
      </c>
      <c r="C121" s="340" t="s">
        <v>74</v>
      </c>
      <c r="D121" s="55" t="s">
        <v>212</v>
      </c>
      <c r="E121" s="55" t="s">
        <v>394</v>
      </c>
      <c r="F121" s="244">
        <v>5</v>
      </c>
      <c r="G121" s="340">
        <v>0</v>
      </c>
      <c r="H121" s="212">
        <f>L121</f>
        <v>0</v>
      </c>
      <c r="I121" s="314">
        <v>0</v>
      </c>
      <c r="J121" s="314">
        <v>0</v>
      </c>
      <c r="K121" s="314">
        <v>0</v>
      </c>
      <c r="L121" s="314">
        <f>I121+J121+K121</f>
        <v>0</v>
      </c>
      <c r="M121" s="358">
        <f>Q121</f>
        <v>0</v>
      </c>
      <c r="N121" s="294">
        <v>0</v>
      </c>
      <c r="O121" s="294">
        <v>0</v>
      </c>
      <c r="P121" s="294">
        <v>0</v>
      </c>
      <c r="Q121" s="286">
        <f>N121+O121+P121</f>
        <v>0</v>
      </c>
      <c r="R121" s="299">
        <v>0</v>
      </c>
      <c r="S121" s="296">
        <v>0</v>
      </c>
    </row>
    <row r="122" spans="1:19" ht="84">
      <c r="A122" s="542"/>
      <c r="B122" s="557"/>
      <c r="C122" s="340" t="s">
        <v>75</v>
      </c>
      <c r="D122" s="55" t="s">
        <v>297</v>
      </c>
      <c r="E122" s="320" t="s">
        <v>391</v>
      </c>
      <c r="F122" s="244" t="s">
        <v>717</v>
      </c>
      <c r="G122" s="291">
        <v>3750</v>
      </c>
      <c r="H122" s="212">
        <f>L122</f>
        <v>6319.1</v>
      </c>
      <c r="I122" s="314">
        <v>6319.1</v>
      </c>
      <c r="J122" s="314">
        <v>0</v>
      </c>
      <c r="K122" s="314">
        <v>0</v>
      </c>
      <c r="L122" s="314">
        <f>I122+J122+K122</f>
        <v>6319.1</v>
      </c>
      <c r="M122" s="358">
        <f>Q122</f>
        <v>28.5</v>
      </c>
      <c r="N122" s="286">
        <v>28.5</v>
      </c>
      <c r="O122" s="294">
        <v>0</v>
      </c>
      <c r="P122" s="294">
        <v>0</v>
      </c>
      <c r="Q122" s="286">
        <f>O122+N122</f>
        <v>28.5</v>
      </c>
      <c r="R122" s="299">
        <v>0</v>
      </c>
      <c r="S122" s="296">
        <v>0</v>
      </c>
    </row>
    <row r="123" spans="1:19" s="284" customFormat="1" ht="17.25" customHeight="1">
      <c r="A123" s="97"/>
      <c r="B123" s="116" t="s">
        <v>316</v>
      </c>
      <c r="C123" s="97"/>
      <c r="D123" s="281"/>
      <c r="E123" s="281"/>
      <c r="F123" s="97"/>
      <c r="G123" s="97"/>
      <c r="H123" s="281">
        <f>SUM(H121:H122)</f>
        <v>6319.1</v>
      </c>
      <c r="I123" s="281">
        <f aca="true" t="shared" si="38" ref="I123:Q123">SUM(I121:I122)</f>
        <v>6319.1</v>
      </c>
      <c r="J123" s="281">
        <f t="shared" si="38"/>
        <v>0</v>
      </c>
      <c r="K123" s="281">
        <f t="shared" si="38"/>
        <v>0</v>
      </c>
      <c r="L123" s="281">
        <f t="shared" si="38"/>
        <v>6319.1</v>
      </c>
      <c r="M123" s="281">
        <f t="shared" si="38"/>
        <v>28.5</v>
      </c>
      <c r="N123" s="281">
        <f t="shared" si="38"/>
        <v>28.5</v>
      </c>
      <c r="O123" s="281">
        <f t="shared" si="38"/>
        <v>0</v>
      </c>
      <c r="P123" s="281">
        <f t="shared" si="38"/>
        <v>0</v>
      </c>
      <c r="Q123" s="281">
        <f t="shared" si="38"/>
        <v>28.5</v>
      </c>
      <c r="R123" s="281"/>
      <c r="S123" s="281"/>
    </row>
    <row r="124" spans="1:19" ht="30.75" customHeight="1">
      <c r="A124" s="542" t="s">
        <v>72</v>
      </c>
      <c r="B124" s="557" t="s">
        <v>319</v>
      </c>
      <c r="C124" s="340" t="s">
        <v>77</v>
      </c>
      <c r="D124" s="55" t="s">
        <v>247</v>
      </c>
      <c r="E124" s="320" t="s">
        <v>620</v>
      </c>
      <c r="F124" s="244" t="s">
        <v>730</v>
      </c>
      <c r="G124" s="80" t="s">
        <v>731</v>
      </c>
      <c r="H124" s="212">
        <f>L124</f>
        <v>5363.8</v>
      </c>
      <c r="I124" s="314">
        <v>5284.6</v>
      </c>
      <c r="J124" s="314">
        <v>79.2</v>
      </c>
      <c r="K124" s="314">
        <v>0</v>
      </c>
      <c r="L124" s="314">
        <f>J124+I124+K124</f>
        <v>5363.8</v>
      </c>
      <c r="M124" s="358">
        <f>Q124</f>
        <v>972.5</v>
      </c>
      <c r="N124" s="286">
        <v>970.6</v>
      </c>
      <c r="O124" s="294">
        <v>1.9</v>
      </c>
      <c r="P124" s="294">
        <v>0</v>
      </c>
      <c r="Q124" s="286">
        <f>O124+N124</f>
        <v>972.5</v>
      </c>
      <c r="R124" s="285" t="s">
        <v>822</v>
      </c>
      <c r="S124" s="285" t="s">
        <v>823</v>
      </c>
    </row>
    <row r="125" spans="1:19" ht="24">
      <c r="A125" s="542"/>
      <c r="B125" s="557"/>
      <c r="C125" s="340" t="s">
        <v>78</v>
      </c>
      <c r="D125" s="55" t="s">
        <v>248</v>
      </c>
      <c r="E125" s="320" t="s">
        <v>621</v>
      </c>
      <c r="F125" s="244">
        <v>20.8</v>
      </c>
      <c r="G125" s="291">
        <v>58</v>
      </c>
      <c r="H125" s="212">
        <f>L125</f>
        <v>14650.5</v>
      </c>
      <c r="I125" s="314">
        <v>14476.8</v>
      </c>
      <c r="J125" s="314">
        <v>173.7</v>
      </c>
      <c r="K125" s="314">
        <v>0</v>
      </c>
      <c r="L125" s="314">
        <f>J125+I125+K125</f>
        <v>14650.5</v>
      </c>
      <c r="M125" s="358">
        <f>Q125</f>
        <v>3346.8999999999996</v>
      </c>
      <c r="N125" s="286">
        <v>3307.2</v>
      </c>
      <c r="O125" s="294">
        <v>39.7</v>
      </c>
      <c r="P125" s="294">
        <v>0</v>
      </c>
      <c r="Q125" s="286">
        <f>O125+N125</f>
        <v>3346.8999999999996</v>
      </c>
      <c r="R125" s="296" t="s">
        <v>824</v>
      </c>
      <c r="S125" s="296" t="s">
        <v>638</v>
      </c>
    </row>
    <row r="126" spans="1:19" ht="69" customHeight="1">
      <c r="A126" s="542"/>
      <c r="B126" s="557"/>
      <c r="C126" s="340" t="s">
        <v>79</v>
      </c>
      <c r="D126" s="55" t="s">
        <v>249</v>
      </c>
      <c r="E126" s="320" t="s">
        <v>622</v>
      </c>
      <c r="F126" s="244">
        <v>26</v>
      </c>
      <c r="G126" s="291">
        <v>18</v>
      </c>
      <c r="H126" s="212">
        <f>L126</f>
        <v>5683.4</v>
      </c>
      <c r="I126" s="314">
        <v>5616</v>
      </c>
      <c r="J126" s="314">
        <v>67.4</v>
      </c>
      <c r="K126" s="314">
        <v>0</v>
      </c>
      <c r="L126" s="314">
        <f>J126+I126+K126</f>
        <v>5683.4</v>
      </c>
      <c r="M126" s="358">
        <f>Q126</f>
        <v>1184.1</v>
      </c>
      <c r="N126" s="286">
        <v>1170</v>
      </c>
      <c r="O126" s="294">
        <v>14.1</v>
      </c>
      <c r="P126" s="294">
        <v>0</v>
      </c>
      <c r="Q126" s="286">
        <f>O126+N126</f>
        <v>1184.1</v>
      </c>
      <c r="R126" s="285" t="s">
        <v>825</v>
      </c>
      <c r="S126" s="296" t="s">
        <v>825</v>
      </c>
    </row>
    <row r="127" spans="1:19" ht="42.75" customHeight="1">
      <c r="A127" s="542"/>
      <c r="B127" s="557"/>
      <c r="C127" s="340" t="s">
        <v>533</v>
      </c>
      <c r="D127" s="55" t="s">
        <v>250</v>
      </c>
      <c r="E127" s="320" t="s">
        <v>623</v>
      </c>
      <c r="F127" s="247" t="s">
        <v>732</v>
      </c>
      <c r="G127" s="291">
        <v>220</v>
      </c>
      <c r="H127" s="212">
        <f>L127</f>
        <v>26961.4</v>
      </c>
      <c r="I127" s="314">
        <v>26589.2</v>
      </c>
      <c r="J127" s="314">
        <v>372.2</v>
      </c>
      <c r="K127" s="314">
        <v>0</v>
      </c>
      <c r="L127" s="314">
        <f>J127+I127+K127</f>
        <v>26961.4</v>
      </c>
      <c r="M127" s="358">
        <f>Q127</f>
        <v>6591.6</v>
      </c>
      <c r="N127" s="286">
        <v>6502.6</v>
      </c>
      <c r="O127" s="294">
        <v>89</v>
      </c>
      <c r="P127" s="294">
        <v>0</v>
      </c>
      <c r="Q127" s="286">
        <f>O127+N127</f>
        <v>6591.6</v>
      </c>
      <c r="R127" s="296" t="s">
        <v>826</v>
      </c>
      <c r="S127" s="296" t="s">
        <v>827</v>
      </c>
    </row>
    <row r="128" spans="1:19" s="278" customFormat="1" ht="20.25" customHeight="1">
      <c r="A128" s="309"/>
      <c r="B128" s="34" t="s">
        <v>316</v>
      </c>
      <c r="C128" s="309"/>
      <c r="D128" s="279"/>
      <c r="E128" s="279"/>
      <c r="F128" s="309"/>
      <c r="G128" s="309"/>
      <c r="H128" s="279">
        <f>SUM(H124:H127)</f>
        <v>52659.1</v>
      </c>
      <c r="I128" s="279">
        <f aca="true" t="shared" si="39" ref="I128:Q128">SUM(I124:I127)</f>
        <v>51966.600000000006</v>
      </c>
      <c r="J128" s="279">
        <f t="shared" si="39"/>
        <v>692.5</v>
      </c>
      <c r="K128" s="279">
        <f t="shared" si="39"/>
        <v>0</v>
      </c>
      <c r="L128" s="279">
        <f t="shared" si="39"/>
        <v>52659.1</v>
      </c>
      <c r="M128" s="279">
        <f t="shared" si="39"/>
        <v>12095.1</v>
      </c>
      <c r="N128" s="279">
        <f t="shared" si="39"/>
        <v>11950.400000000001</v>
      </c>
      <c r="O128" s="279">
        <f t="shared" si="39"/>
        <v>144.7</v>
      </c>
      <c r="P128" s="279">
        <f t="shared" si="39"/>
        <v>0</v>
      </c>
      <c r="Q128" s="279">
        <f t="shared" si="39"/>
        <v>12095.1</v>
      </c>
      <c r="R128" s="279"/>
      <c r="S128" s="279"/>
    </row>
    <row r="129" spans="1:19" ht="91.5" customHeight="1">
      <c r="A129" s="542" t="s">
        <v>76</v>
      </c>
      <c r="B129" s="557" t="s">
        <v>81</v>
      </c>
      <c r="C129" s="211" t="s">
        <v>82</v>
      </c>
      <c r="D129" s="60" t="s">
        <v>255</v>
      </c>
      <c r="E129" s="324" t="s">
        <v>438</v>
      </c>
      <c r="F129" s="244">
        <v>2328.1</v>
      </c>
      <c r="G129" s="291">
        <v>1</v>
      </c>
      <c r="H129" s="212">
        <f>L129</f>
        <v>2356</v>
      </c>
      <c r="I129" s="314">
        <v>2328.1</v>
      </c>
      <c r="J129" s="314">
        <v>27.9</v>
      </c>
      <c r="K129" s="314">
        <v>0</v>
      </c>
      <c r="L129" s="314">
        <f>J129+I129+K129</f>
        <v>2356</v>
      </c>
      <c r="M129" s="358">
        <f>Q129</f>
        <v>0</v>
      </c>
      <c r="N129" s="286">
        <v>0</v>
      </c>
      <c r="O129" s="294">
        <v>0</v>
      </c>
      <c r="P129" s="294">
        <v>0</v>
      </c>
      <c r="Q129" s="286">
        <f>O129+N129</f>
        <v>0</v>
      </c>
      <c r="R129" s="299">
        <v>0</v>
      </c>
      <c r="S129" s="296">
        <v>0</v>
      </c>
    </row>
    <row r="130" spans="1:19" ht="24">
      <c r="A130" s="542"/>
      <c r="B130" s="557"/>
      <c r="C130" s="211" t="s">
        <v>83</v>
      </c>
      <c r="D130" s="60" t="s">
        <v>203</v>
      </c>
      <c r="E130" s="324" t="s">
        <v>340</v>
      </c>
      <c r="F130" s="244" t="s">
        <v>497</v>
      </c>
      <c r="G130" s="81">
        <v>3200</v>
      </c>
      <c r="H130" s="212">
        <f>L130</f>
        <v>17374.8</v>
      </c>
      <c r="I130" s="313">
        <v>17000</v>
      </c>
      <c r="J130" s="313">
        <v>374.8</v>
      </c>
      <c r="K130" s="313">
        <v>0</v>
      </c>
      <c r="L130" s="314">
        <f>J130+I130+K130</f>
        <v>17374.8</v>
      </c>
      <c r="M130" s="358">
        <f>Q130</f>
        <v>193.4</v>
      </c>
      <c r="N130" s="286">
        <v>30</v>
      </c>
      <c r="O130" s="294">
        <v>163.4</v>
      </c>
      <c r="P130" s="294">
        <v>0</v>
      </c>
      <c r="Q130" s="286">
        <f>O130+N130</f>
        <v>193.4</v>
      </c>
      <c r="R130" s="299">
        <v>6</v>
      </c>
      <c r="S130" s="296">
        <v>1</v>
      </c>
    </row>
    <row r="131" spans="1:19" ht="84">
      <c r="A131" s="542"/>
      <c r="B131" s="557"/>
      <c r="C131" s="211" t="s">
        <v>84</v>
      </c>
      <c r="D131" s="60" t="s">
        <v>204</v>
      </c>
      <c r="E131" s="324" t="s">
        <v>341</v>
      </c>
      <c r="F131" s="244">
        <v>10</v>
      </c>
      <c r="G131" s="340">
        <v>165</v>
      </c>
      <c r="H131" s="212">
        <f>L131</f>
        <v>20077.2</v>
      </c>
      <c r="I131" s="313">
        <v>19800</v>
      </c>
      <c r="J131" s="313">
        <v>277.2</v>
      </c>
      <c r="K131" s="313">
        <v>0</v>
      </c>
      <c r="L131" s="314">
        <f>J131+I131+K131</f>
        <v>20077.2</v>
      </c>
      <c r="M131" s="358">
        <f>Q131</f>
        <v>5651.7</v>
      </c>
      <c r="N131" s="231">
        <v>5580</v>
      </c>
      <c r="O131" s="294">
        <v>71.7</v>
      </c>
      <c r="P131" s="294">
        <v>0</v>
      </c>
      <c r="Q131" s="286">
        <f>O131+N131</f>
        <v>5651.7</v>
      </c>
      <c r="R131" s="296">
        <v>184</v>
      </c>
      <c r="S131" s="296">
        <v>176</v>
      </c>
    </row>
    <row r="132" spans="1:19" ht="108">
      <c r="A132" s="542"/>
      <c r="B132" s="557"/>
      <c r="C132" s="211" t="s">
        <v>85</v>
      </c>
      <c r="D132" s="60" t="s">
        <v>257</v>
      </c>
      <c r="E132" s="324" t="s">
        <v>342</v>
      </c>
      <c r="F132" s="244" t="s">
        <v>707</v>
      </c>
      <c r="G132" s="71">
        <v>109</v>
      </c>
      <c r="H132" s="212">
        <f>L132</f>
        <v>1012.1</v>
      </c>
      <c r="I132" s="314">
        <v>987.4</v>
      </c>
      <c r="J132" s="314">
        <v>24.7</v>
      </c>
      <c r="K132" s="314">
        <v>0</v>
      </c>
      <c r="L132" s="314">
        <f>J132+I132+K132</f>
        <v>1012.1</v>
      </c>
      <c r="M132" s="358">
        <f>Q132</f>
        <v>989.3</v>
      </c>
      <c r="N132" s="286">
        <v>977</v>
      </c>
      <c r="O132" s="294">
        <v>12.3</v>
      </c>
      <c r="P132" s="294">
        <v>0</v>
      </c>
      <c r="Q132" s="286">
        <f>O132+N132</f>
        <v>989.3</v>
      </c>
      <c r="R132" s="299">
        <v>18</v>
      </c>
      <c r="S132" s="296">
        <v>9</v>
      </c>
    </row>
    <row r="133" spans="1:19" ht="84">
      <c r="A133" s="542"/>
      <c r="B133" s="557"/>
      <c r="C133" s="211" t="s">
        <v>86</v>
      </c>
      <c r="D133" s="60" t="s">
        <v>256</v>
      </c>
      <c r="E133" s="324" t="s">
        <v>343</v>
      </c>
      <c r="F133" s="244" t="s">
        <v>706</v>
      </c>
      <c r="G133" s="291">
        <v>79</v>
      </c>
      <c r="H133" s="212">
        <f>L133</f>
        <v>698.1</v>
      </c>
      <c r="I133" s="314">
        <v>681.1</v>
      </c>
      <c r="J133" s="314">
        <v>17</v>
      </c>
      <c r="K133" s="314">
        <v>0</v>
      </c>
      <c r="L133" s="314">
        <f>J133+I133+K133</f>
        <v>698.1</v>
      </c>
      <c r="M133" s="358">
        <f>Q133</f>
        <v>147.3</v>
      </c>
      <c r="N133" s="286">
        <v>145.3</v>
      </c>
      <c r="O133" s="294">
        <v>2</v>
      </c>
      <c r="P133" s="294">
        <v>0</v>
      </c>
      <c r="Q133" s="286">
        <f>O133+N133</f>
        <v>147.3</v>
      </c>
      <c r="R133" s="299">
        <v>4</v>
      </c>
      <c r="S133" s="296">
        <v>2</v>
      </c>
    </row>
    <row r="134" spans="1:19" s="278" customFormat="1" ht="25.5" customHeight="1">
      <c r="A134" s="309"/>
      <c r="B134" s="34" t="s">
        <v>316</v>
      </c>
      <c r="C134" s="115"/>
      <c r="D134" s="309"/>
      <c r="E134" s="309"/>
      <c r="F134" s="309"/>
      <c r="G134" s="309"/>
      <c r="H134" s="309">
        <f>SUM(H129:H133)</f>
        <v>41518.2</v>
      </c>
      <c r="I134" s="309">
        <f aca="true" t="shared" si="40" ref="I134:Q134">SUM(I129:I133)</f>
        <v>40796.6</v>
      </c>
      <c r="J134" s="309">
        <f t="shared" si="40"/>
        <v>721.6</v>
      </c>
      <c r="K134" s="309">
        <f t="shared" si="40"/>
        <v>0</v>
      </c>
      <c r="L134" s="309">
        <f t="shared" si="40"/>
        <v>41518.2</v>
      </c>
      <c r="M134" s="309">
        <f t="shared" si="40"/>
        <v>6981.7</v>
      </c>
      <c r="N134" s="309">
        <f t="shared" si="40"/>
        <v>6732.3</v>
      </c>
      <c r="O134" s="309">
        <f t="shared" si="40"/>
        <v>249.40000000000003</v>
      </c>
      <c r="P134" s="309">
        <f t="shared" si="40"/>
        <v>0</v>
      </c>
      <c r="Q134" s="309">
        <f t="shared" si="40"/>
        <v>6981.7</v>
      </c>
      <c r="R134" s="309"/>
      <c r="S134" s="309"/>
    </row>
    <row r="135" spans="1:19" ht="99" customHeight="1">
      <c r="A135" s="340" t="s">
        <v>80</v>
      </c>
      <c r="B135" s="341" t="s">
        <v>89</v>
      </c>
      <c r="C135" s="340" t="s">
        <v>90</v>
      </c>
      <c r="D135" s="60" t="s">
        <v>265</v>
      </c>
      <c r="E135" s="320" t="s">
        <v>344</v>
      </c>
      <c r="F135" s="244" t="s">
        <v>708</v>
      </c>
      <c r="G135" s="291">
        <v>50</v>
      </c>
      <c r="H135" s="212">
        <f>L135</f>
        <v>1315.7</v>
      </c>
      <c r="I135" s="314">
        <v>1295</v>
      </c>
      <c r="J135" s="314">
        <v>20.7</v>
      </c>
      <c r="K135" s="314">
        <v>0</v>
      </c>
      <c r="L135" s="314">
        <f>J135+I135+K135</f>
        <v>1315.7</v>
      </c>
      <c r="M135" s="358">
        <f>Q135</f>
        <v>179.9</v>
      </c>
      <c r="N135" s="286">
        <v>173.4</v>
      </c>
      <c r="O135" s="294">
        <v>6.5</v>
      </c>
      <c r="P135" s="294">
        <v>0</v>
      </c>
      <c r="Q135" s="286">
        <f>O135+N135</f>
        <v>179.9</v>
      </c>
      <c r="R135" s="299">
        <v>5</v>
      </c>
      <c r="S135" s="296">
        <v>3</v>
      </c>
    </row>
    <row r="136" spans="1:19" s="278" customFormat="1" ht="25.5" customHeight="1">
      <c r="A136" s="111"/>
      <c r="B136" s="108" t="s">
        <v>316</v>
      </c>
      <c r="C136" s="309"/>
      <c r="D136" s="279"/>
      <c r="E136" s="279"/>
      <c r="F136" s="309"/>
      <c r="G136" s="309"/>
      <c r="H136" s="279">
        <f>SUM(H135)</f>
        <v>1315.7</v>
      </c>
      <c r="I136" s="279">
        <f aca="true" t="shared" si="41" ref="I136:Q136">SUM(I135)</f>
        <v>1295</v>
      </c>
      <c r="J136" s="279">
        <f t="shared" si="41"/>
        <v>20.7</v>
      </c>
      <c r="K136" s="279">
        <f t="shared" si="41"/>
        <v>0</v>
      </c>
      <c r="L136" s="279">
        <f t="shared" si="41"/>
        <v>1315.7</v>
      </c>
      <c r="M136" s="279">
        <f t="shared" si="41"/>
        <v>179.9</v>
      </c>
      <c r="N136" s="279">
        <f t="shared" si="41"/>
        <v>173.4</v>
      </c>
      <c r="O136" s="279">
        <f t="shared" si="41"/>
        <v>6.5</v>
      </c>
      <c r="P136" s="279">
        <f t="shared" si="41"/>
        <v>0</v>
      </c>
      <c r="Q136" s="279">
        <f t="shared" si="41"/>
        <v>179.9</v>
      </c>
      <c r="R136" s="279"/>
      <c r="S136" s="279"/>
    </row>
    <row r="137" spans="1:19" s="307" customFormat="1" ht="63.75" customHeight="1">
      <c r="A137" s="342" t="s">
        <v>87</v>
      </c>
      <c r="B137" s="37" t="s">
        <v>328</v>
      </c>
      <c r="C137" s="300" t="s">
        <v>329</v>
      </c>
      <c r="D137" s="70" t="s">
        <v>330</v>
      </c>
      <c r="E137" s="314" t="s">
        <v>415</v>
      </c>
      <c r="F137" s="252" t="s">
        <v>726</v>
      </c>
      <c r="G137" s="80" t="s">
        <v>727</v>
      </c>
      <c r="H137" s="212">
        <f>L137</f>
        <v>5110.6</v>
      </c>
      <c r="I137" s="314">
        <v>5050</v>
      </c>
      <c r="J137" s="314">
        <v>60.6</v>
      </c>
      <c r="K137" s="314">
        <v>0</v>
      </c>
      <c r="L137" s="314">
        <f>J137+I137+K137</f>
        <v>5110.6</v>
      </c>
      <c r="M137" s="358">
        <f>Q137</f>
        <v>5098.6</v>
      </c>
      <c r="N137" s="286">
        <v>5050</v>
      </c>
      <c r="O137" s="294">
        <v>48.6</v>
      </c>
      <c r="P137" s="294">
        <v>0</v>
      </c>
      <c r="Q137" s="286">
        <f>O137+N137</f>
        <v>5098.6</v>
      </c>
      <c r="R137" s="299">
        <v>6</v>
      </c>
      <c r="S137" s="296">
        <v>0</v>
      </c>
    </row>
    <row r="138" spans="1:19" s="278" customFormat="1" ht="30" customHeight="1">
      <c r="A138" s="111"/>
      <c r="B138" s="108"/>
      <c r="C138" s="309"/>
      <c r="D138" s="114"/>
      <c r="E138" s="114"/>
      <c r="F138" s="309"/>
      <c r="G138" s="113"/>
      <c r="H138" s="279">
        <f>H137</f>
        <v>5110.6</v>
      </c>
      <c r="I138" s="279">
        <f aca="true" t="shared" si="42" ref="I138:Q138">I137</f>
        <v>5050</v>
      </c>
      <c r="J138" s="279">
        <f t="shared" si="42"/>
        <v>60.6</v>
      </c>
      <c r="K138" s="279">
        <f t="shared" si="42"/>
        <v>0</v>
      </c>
      <c r="L138" s="279">
        <f t="shared" si="42"/>
        <v>5110.6</v>
      </c>
      <c r="M138" s="279">
        <f t="shared" si="42"/>
        <v>5098.6</v>
      </c>
      <c r="N138" s="279">
        <f t="shared" si="42"/>
        <v>5050</v>
      </c>
      <c r="O138" s="279">
        <f t="shared" si="42"/>
        <v>48.6</v>
      </c>
      <c r="P138" s="279">
        <f t="shared" si="42"/>
        <v>0</v>
      </c>
      <c r="Q138" s="279">
        <f t="shared" si="42"/>
        <v>5098.6</v>
      </c>
      <c r="R138" s="279"/>
      <c r="S138" s="279"/>
    </row>
    <row r="139" spans="1:19" ht="80.25" customHeight="1">
      <c r="A139" s="340" t="s">
        <v>88</v>
      </c>
      <c r="B139" s="342" t="s">
        <v>320</v>
      </c>
      <c r="C139" s="340" t="s">
        <v>310</v>
      </c>
      <c r="D139" s="55" t="s">
        <v>266</v>
      </c>
      <c r="E139" s="320" t="s">
        <v>613</v>
      </c>
      <c r="F139" s="244" t="s">
        <v>498</v>
      </c>
      <c r="G139" s="80" t="s">
        <v>718</v>
      </c>
      <c r="H139" s="212">
        <f>L139</f>
        <v>3700.3</v>
      </c>
      <c r="I139" s="314">
        <v>3660</v>
      </c>
      <c r="J139" s="314">
        <v>40.3</v>
      </c>
      <c r="K139" s="314">
        <v>0</v>
      </c>
      <c r="L139" s="314">
        <f>J139+I139+K139</f>
        <v>3700.3</v>
      </c>
      <c r="M139" s="358">
        <f>Q139</f>
        <v>759.9</v>
      </c>
      <c r="N139" s="286">
        <v>751.4</v>
      </c>
      <c r="O139" s="294">
        <v>8.5</v>
      </c>
      <c r="P139" s="294">
        <v>0</v>
      </c>
      <c r="Q139" s="286">
        <f>O139+N139</f>
        <v>759.9</v>
      </c>
      <c r="R139" s="285" t="s">
        <v>601</v>
      </c>
      <c r="S139" s="296">
        <v>15</v>
      </c>
    </row>
    <row r="140" spans="1:19" s="278" customFormat="1" ht="24.75" customHeight="1">
      <c r="A140" s="96"/>
      <c r="B140" s="108" t="s">
        <v>316</v>
      </c>
      <c r="C140" s="309"/>
      <c r="D140" s="279"/>
      <c r="E140" s="279"/>
      <c r="F140" s="309"/>
      <c r="G140" s="309"/>
      <c r="H140" s="279">
        <f>SUM(H139)</f>
        <v>3700.3</v>
      </c>
      <c r="I140" s="279">
        <f aca="true" t="shared" si="43" ref="I140:Q140">SUM(I139)</f>
        <v>3660</v>
      </c>
      <c r="J140" s="279">
        <f t="shared" si="43"/>
        <v>40.3</v>
      </c>
      <c r="K140" s="279">
        <f t="shared" si="43"/>
        <v>0</v>
      </c>
      <c r="L140" s="279">
        <f t="shared" si="43"/>
        <v>3700.3</v>
      </c>
      <c r="M140" s="279">
        <f t="shared" si="43"/>
        <v>759.9</v>
      </c>
      <c r="N140" s="279">
        <f t="shared" si="43"/>
        <v>751.4</v>
      </c>
      <c r="O140" s="279">
        <f t="shared" si="43"/>
        <v>8.5</v>
      </c>
      <c r="P140" s="279">
        <f t="shared" si="43"/>
        <v>0</v>
      </c>
      <c r="Q140" s="279">
        <f t="shared" si="43"/>
        <v>759.9</v>
      </c>
      <c r="R140" s="279"/>
      <c r="S140" s="279"/>
    </row>
    <row r="141" spans="1:19" ht="98.25" customHeight="1">
      <c r="A141" s="534" t="s">
        <v>91</v>
      </c>
      <c r="B141" s="534" t="s">
        <v>300</v>
      </c>
      <c r="C141" s="340" t="s">
        <v>298</v>
      </c>
      <c r="D141" s="62" t="s">
        <v>299</v>
      </c>
      <c r="E141" s="301" t="s">
        <v>437</v>
      </c>
      <c r="F141" s="244" t="s">
        <v>490</v>
      </c>
      <c r="G141" s="57">
        <v>3700</v>
      </c>
      <c r="H141" s="212">
        <f>L141</f>
        <v>34900</v>
      </c>
      <c r="I141" s="300">
        <v>34900</v>
      </c>
      <c r="J141" s="300">
        <v>0</v>
      </c>
      <c r="K141" s="300">
        <v>0</v>
      </c>
      <c r="L141" s="300">
        <f>I141+J141+K141</f>
        <v>34900</v>
      </c>
      <c r="M141" s="358">
        <f>Q141</f>
        <v>5223.9</v>
      </c>
      <c r="N141" s="286">
        <v>5223.9</v>
      </c>
      <c r="O141" s="294">
        <v>0</v>
      </c>
      <c r="P141" s="294">
        <v>0</v>
      </c>
      <c r="Q141" s="286">
        <f>O141+N141</f>
        <v>5223.9</v>
      </c>
      <c r="R141" s="299">
        <v>1073</v>
      </c>
      <c r="S141" s="296">
        <v>1031</v>
      </c>
    </row>
    <row r="142" spans="1:19" ht="48.75" customHeight="1">
      <c r="A142" s="531"/>
      <c r="B142" s="531"/>
      <c r="C142" s="340" t="s">
        <v>478</v>
      </c>
      <c r="D142" s="62"/>
      <c r="E142" s="301" t="s">
        <v>479</v>
      </c>
      <c r="F142" s="244" t="s">
        <v>758</v>
      </c>
      <c r="G142" s="81">
        <v>14908</v>
      </c>
      <c r="H142" s="212">
        <f>L142</f>
        <v>100794.8</v>
      </c>
      <c r="I142" s="300">
        <v>100794.8</v>
      </c>
      <c r="J142" s="300">
        <v>0</v>
      </c>
      <c r="K142" s="300">
        <v>0</v>
      </c>
      <c r="L142" s="300">
        <f>I142+J142+K142</f>
        <v>100794.8</v>
      </c>
      <c r="M142" s="358">
        <f>Q142</f>
        <v>60494.2</v>
      </c>
      <c r="N142" s="294">
        <v>60494.2</v>
      </c>
      <c r="O142" s="294">
        <v>0</v>
      </c>
      <c r="P142" s="294">
        <v>0</v>
      </c>
      <c r="Q142" s="286">
        <f>O142+N142</f>
        <v>60494.2</v>
      </c>
      <c r="R142" s="299">
        <v>18179</v>
      </c>
      <c r="S142" s="296">
        <v>16175</v>
      </c>
    </row>
    <row r="143" spans="1:19" s="282" customFormat="1" ht="27.75" customHeight="1">
      <c r="A143" s="309"/>
      <c r="B143" s="95" t="s">
        <v>316</v>
      </c>
      <c r="C143" s="96"/>
      <c r="D143" s="98"/>
      <c r="E143" s="98"/>
      <c r="F143" s="97"/>
      <c r="G143" s="102"/>
      <c r="H143" s="309">
        <f>SUM(H141:H142)</f>
        <v>135694.8</v>
      </c>
      <c r="I143" s="309">
        <f aca="true" t="shared" si="44" ref="I143:Q143">SUM(I141:I142)</f>
        <v>135694.8</v>
      </c>
      <c r="J143" s="309">
        <f t="shared" si="44"/>
        <v>0</v>
      </c>
      <c r="K143" s="309">
        <f t="shared" si="44"/>
        <v>0</v>
      </c>
      <c r="L143" s="309">
        <f t="shared" si="44"/>
        <v>135694.8</v>
      </c>
      <c r="M143" s="309">
        <f t="shared" si="44"/>
        <v>65718.09999999999</v>
      </c>
      <c r="N143" s="309">
        <f t="shared" si="44"/>
        <v>65718.09999999999</v>
      </c>
      <c r="O143" s="309">
        <f t="shared" si="44"/>
        <v>0</v>
      </c>
      <c r="P143" s="309">
        <f t="shared" si="44"/>
        <v>0</v>
      </c>
      <c r="Q143" s="309">
        <f t="shared" si="44"/>
        <v>65718.09999999999</v>
      </c>
      <c r="R143" s="309"/>
      <c r="S143" s="309"/>
    </row>
    <row r="144" spans="1:19" ht="44.25" customHeight="1">
      <c r="A144" s="340" t="s">
        <v>92</v>
      </c>
      <c r="B144" s="341" t="s">
        <v>93</v>
      </c>
      <c r="C144" s="340" t="s">
        <v>94</v>
      </c>
      <c r="D144" s="55" t="s">
        <v>200</v>
      </c>
      <c r="E144" s="320" t="s">
        <v>338</v>
      </c>
      <c r="F144" s="244">
        <v>8</v>
      </c>
      <c r="G144" s="291">
        <v>1</v>
      </c>
      <c r="H144" s="215">
        <f>I144+J144</f>
        <v>97.2</v>
      </c>
      <c r="I144" s="314">
        <v>96</v>
      </c>
      <c r="J144" s="314">
        <v>1.2</v>
      </c>
      <c r="K144" s="314">
        <v>0</v>
      </c>
      <c r="L144" s="314">
        <f>H144</f>
        <v>97.2</v>
      </c>
      <c r="M144" s="358">
        <v>0</v>
      </c>
      <c r="N144" s="294">
        <v>0</v>
      </c>
      <c r="O144" s="294">
        <v>0</v>
      </c>
      <c r="P144" s="294">
        <v>0</v>
      </c>
      <c r="Q144" s="286">
        <f>O144</f>
        <v>0</v>
      </c>
      <c r="R144" s="299">
        <v>0</v>
      </c>
      <c r="S144" s="296">
        <v>0</v>
      </c>
    </row>
    <row r="145" spans="1:19" s="278" customFormat="1" ht="20.25" customHeight="1">
      <c r="A145" s="534" t="s">
        <v>95</v>
      </c>
      <c r="B145" s="34" t="s">
        <v>316</v>
      </c>
      <c r="C145" s="309"/>
      <c r="D145" s="279"/>
      <c r="E145" s="279"/>
      <c r="F145" s="111"/>
      <c r="G145" s="111"/>
      <c r="H145" s="279">
        <f>SUM(H144)</f>
        <v>97.2</v>
      </c>
      <c r="I145" s="279">
        <f aca="true" t="shared" si="45" ref="I145:Q145">SUM(I144)</f>
        <v>96</v>
      </c>
      <c r="J145" s="279">
        <f t="shared" si="45"/>
        <v>1.2</v>
      </c>
      <c r="K145" s="279">
        <f t="shared" si="45"/>
        <v>0</v>
      </c>
      <c r="L145" s="279">
        <f t="shared" si="45"/>
        <v>97.2</v>
      </c>
      <c r="M145" s="279">
        <f t="shared" si="45"/>
        <v>0</v>
      </c>
      <c r="N145" s="279">
        <f t="shared" si="45"/>
        <v>0</v>
      </c>
      <c r="O145" s="279">
        <f t="shared" si="45"/>
        <v>0</v>
      </c>
      <c r="P145" s="279">
        <f t="shared" si="45"/>
        <v>0</v>
      </c>
      <c r="Q145" s="279">
        <f t="shared" si="45"/>
        <v>0</v>
      </c>
      <c r="R145" s="279"/>
      <c r="S145" s="279"/>
    </row>
    <row r="146" spans="1:19" ht="56.25" customHeight="1">
      <c r="A146" s="530"/>
      <c r="B146" s="534" t="s">
        <v>321</v>
      </c>
      <c r="C146" s="211" t="s">
        <v>184</v>
      </c>
      <c r="D146" s="193" t="s">
        <v>187</v>
      </c>
      <c r="E146" s="329" t="s">
        <v>647</v>
      </c>
      <c r="F146" s="575">
        <v>6.17797</v>
      </c>
      <c r="G146" s="577">
        <v>1485</v>
      </c>
      <c r="H146" s="212">
        <f aca="true" t="shared" si="46" ref="H146:H198">L146</f>
        <v>43596.3</v>
      </c>
      <c r="I146" s="36">
        <v>41834.8</v>
      </c>
      <c r="J146" s="36">
        <v>1761.5</v>
      </c>
      <c r="K146" s="318">
        <v>0</v>
      </c>
      <c r="L146" s="318">
        <f>J146+I146+K146</f>
        <v>43596.3</v>
      </c>
      <c r="M146" s="646">
        <f aca="true" t="shared" si="47" ref="M146:M170">Q146</f>
        <v>22488</v>
      </c>
      <c r="N146" s="276">
        <v>8482.1</v>
      </c>
      <c r="O146" s="294">
        <v>166.6</v>
      </c>
      <c r="P146" s="294">
        <v>0</v>
      </c>
      <c r="Q146" s="549">
        <f>N146+N147+O146+O147+P146+P147</f>
        <v>22488</v>
      </c>
      <c r="R146" s="570">
        <v>1222</v>
      </c>
      <c r="S146" s="570">
        <v>1221</v>
      </c>
    </row>
    <row r="147" spans="1:19" ht="30.75" customHeight="1">
      <c r="A147" s="530"/>
      <c r="B147" s="530"/>
      <c r="C147" s="211" t="s">
        <v>185</v>
      </c>
      <c r="D147" s="195" t="s">
        <v>186</v>
      </c>
      <c r="E147" s="330" t="s">
        <v>595</v>
      </c>
      <c r="F147" s="576"/>
      <c r="G147" s="578"/>
      <c r="H147" s="212">
        <f t="shared" si="46"/>
        <v>68256.7</v>
      </c>
      <c r="I147" s="46">
        <v>68256.7</v>
      </c>
      <c r="J147" s="46">
        <v>0</v>
      </c>
      <c r="K147" s="50">
        <v>0</v>
      </c>
      <c r="L147" s="318">
        <f>J147+I147+K147</f>
        <v>68256.7</v>
      </c>
      <c r="M147" s="645"/>
      <c r="N147" s="276">
        <v>13839.3</v>
      </c>
      <c r="O147" s="294">
        <v>0</v>
      </c>
      <c r="P147" s="294">
        <v>0</v>
      </c>
      <c r="Q147" s="550"/>
      <c r="R147" s="571"/>
      <c r="S147" s="571"/>
    </row>
    <row r="148" spans="1:19" ht="126" customHeight="1">
      <c r="A148" s="530"/>
      <c r="B148" s="530"/>
      <c r="C148" s="304" t="s">
        <v>171</v>
      </c>
      <c r="D148" s="55" t="s">
        <v>268</v>
      </c>
      <c r="E148" s="320" t="s">
        <v>389</v>
      </c>
      <c r="F148" s="248" t="s">
        <v>715</v>
      </c>
      <c r="G148" s="11">
        <v>1055</v>
      </c>
      <c r="H148" s="212">
        <f t="shared" si="46"/>
        <v>67865.2</v>
      </c>
      <c r="I148" s="316">
        <v>66994.3</v>
      </c>
      <c r="J148" s="316">
        <v>870.9</v>
      </c>
      <c r="K148" s="316">
        <v>0</v>
      </c>
      <c r="L148" s="316">
        <f>J148+I148+K148</f>
        <v>67865.2</v>
      </c>
      <c r="M148" s="360">
        <f t="shared" si="47"/>
        <v>15456.8</v>
      </c>
      <c r="N148" s="286">
        <v>15277.9</v>
      </c>
      <c r="O148" s="294">
        <v>178.9</v>
      </c>
      <c r="P148" s="294">
        <v>0</v>
      </c>
      <c r="Q148" s="286">
        <f>O148+N148+P148</f>
        <v>15456.8</v>
      </c>
      <c r="R148" s="296">
        <v>1143</v>
      </c>
      <c r="S148" s="296">
        <v>993</v>
      </c>
    </row>
    <row r="149" spans="1:19" ht="36">
      <c r="A149" s="530"/>
      <c r="B149" s="530"/>
      <c r="C149" s="340" t="s">
        <v>96</v>
      </c>
      <c r="D149" s="55" t="s">
        <v>221</v>
      </c>
      <c r="E149" s="320" t="s">
        <v>395</v>
      </c>
      <c r="F149" s="244">
        <v>1</v>
      </c>
      <c r="G149" s="340">
        <v>5750</v>
      </c>
      <c r="H149" s="212">
        <f t="shared" si="46"/>
        <v>70173</v>
      </c>
      <c r="I149" s="314">
        <v>69000</v>
      </c>
      <c r="J149" s="314">
        <v>1173</v>
      </c>
      <c r="K149" s="314">
        <v>0</v>
      </c>
      <c r="L149" s="316">
        <f aca="true" t="shared" si="48" ref="L149:L172">J149+I149+K149</f>
        <v>70173</v>
      </c>
      <c r="M149" s="360">
        <f t="shared" si="47"/>
        <v>17085.899999999998</v>
      </c>
      <c r="N149" s="286">
        <v>16815.3</v>
      </c>
      <c r="O149" s="294">
        <v>270.6</v>
      </c>
      <c r="P149" s="294">
        <v>0</v>
      </c>
      <c r="Q149" s="286">
        <f aca="true" t="shared" si="49" ref="Q149:Q167">O149+N149</f>
        <v>17085.899999999998</v>
      </c>
      <c r="R149" s="296">
        <v>5635</v>
      </c>
      <c r="S149" s="296">
        <v>5589</v>
      </c>
    </row>
    <row r="150" spans="1:19" ht="36">
      <c r="A150" s="530"/>
      <c r="B150" s="530"/>
      <c r="C150" s="340" t="s">
        <v>97</v>
      </c>
      <c r="D150" s="55" t="s">
        <v>222</v>
      </c>
      <c r="E150" s="320" t="s">
        <v>348</v>
      </c>
      <c r="F150" s="244">
        <v>1.2</v>
      </c>
      <c r="G150" s="340">
        <v>45</v>
      </c>
      <c r="H150" s="212">
        <f t="shared" si="46"/>
        <v>664.7</v>
      </c>
      <c r="I150" s="314">
        <v>648</v>
      </c>
      <c r="J150" s="314">
        <v>16.7</v>
      </c>
      <c r="K150" s="314">
        <v>0</v>
      </c>
      <c r="L150" s="316">
        <f t="shared" si="48"/>
        <v>664.7</v>
      </c>
      <c r="M150" s="360">
        <f t="shared" si="47"/>
        <v>151.4</v>
      </c>
      <c r="N150" s="286">
        <v>147.6</v>
      </c>
      <c r="O150" s="294">
        <v>3.8</v>
      </c>
      <c r="P150" s="294">
        <v>0</v>
      </c>
      <c r="Q150" s="286">
        <f t="shared" si="49"/>
        <v>151.4</v>
      </c>
      <c r="R150" s="296">
        <v>43</v>
      </c>
      <c r="S150" s="296">
        <v>38</v>
      </c>
    </row>
    <row r="151" spans="1:19" ht="24">
      <c r="A151" s="530"/>
      <c r="B151" s="530"/>
      <c r="C151" s="340" t="s">
        <v>98</v>
      </c>
      <c r="D151" s="55" t="s">
        <v>292</v>
      </c>
      <c r="E151" s="320" t="s">
        <v>354</v>
      </c>
      <c r="F151" s="244">
        <v>1.2</v>
      </c>
      <c r="G151" s="340">
        <v>14</v>
      </c>
      <c r="H151" s="212">
        <f t="shared" si="46"/>
        <v>205.4</v>
      </c>
      <c r="I151" s="314">
        <v>201.6</v>
      </c>
      <c r="J151" s="314">
        <v>3.8</v>
      </c>
      <c r="K151" s="314">
        <v>0</v>
      </c>
      <c r="L151" s="316">
        <f t="shared" si="48"/>
        <v>205.4</v>
      </c>
      <c r="M151" s="360">
        <f t="shared" si="47"/>
        <v>44</v>
      </c>
      <c r="N151" s="286">
        <v>43.2</v>
      </c>
      <c r="O151" s="294">
        <v>0.8</v>
      </c>
      <c r="P151" s="294">
        <v>0</v>
      </c>
      <c r="Q151" s="286">
        <f t="shared" si="49"/>
        <v>44</v>
      </c>
      <c r="R151" s="296">
        <v>12</v>
      </c>
      <c r="S151" s="296">
        <v>12</v>
      </c>
    </row>
    <row r="152" spans="1:19" ht="36">
      <c r="A152" s="530"/>
      <c r="B152" s="530"/>
      <c r="C152" s="340" t="s">
        <v>99</v>
      </c>
      <c r="D152" s="55" t="s">
        <v>223</v>
      </c>
      <c r="E152" s="320" t="s">
        <v>357</v>
      </c>
      <c r="F152" s="244" t="s">
        <v>711</v>
      </c>
      <c r="G152" s="340">
        <v>9</v>
      </c>
      <c r="H152" s="212">
        <f t="shared" si="46"/>
        <v>126.8</v>
      </c>
      <c r="I152" s="314">
        <v>124.8</v>
      </c>
      <c r="J152" s="314">
        <v>2</v>
      </c>
      <c r="K152" s="314">
        <v>0</v>
      </c>
      <c r="L152" s="316">
        <f t="shared" si="48"/>
        <v>126.8</v>
      </c>
      <c r="M152" s="360">
        <f t="shared" si="47"/>
        <v>30.5</v>
      </c>
      <c r="N152" s="286">
        <v>30</v>
      </c>
      <c r="O152" s="294">
        <v>0.5</v>
      </c>
      <c r="P152" s="294">
        <v>0</v>
      </c>
      <c r="Q152" s="286">
        <f t="shared" si="49"/>
        <v>30.5</v>
      </c>
      <c r="R152" s="296">
        <v>7</v>
      </c>
      <c r="S152" s="296">
        <v>6</v>
      </c>
    </row>
    <row r="153" spans="1:19" ht="54" customHeight="1">
      <c r="A153" s="530"/>
      <c r="B153" s="530"/>
      <c r="C153" s="340" t="s">
        <v>100</v>
      </c>
      <c r="D153" s="55" t="s">
        <v>224</v>
      </c>
      <c r="E153" s="320" t="s">
        <v>396</v>
      </c>
      <c r="F153" s="244" t="s">
        <v>719</v>
      </c>
      <c r="G153" s="340" t="s">
        <v>720</v>
      </c>
      <c r="H153" s="212">
        <f t="shared" si="46"/>
        <v>65990.7</v>
      </c>
      <c r="I153" s="314">
        <v>64444</v>
      </c>
      <c r="J153" s="314">
        <v>1546.7</v>
      </c>
      <c r="K153" s="314">
        <v>0</v>
      </c>
      <c r="L153" s="316">
        <f t="shared" si="48"/>
        <v>65990.7</v>
      </c>
      <c r="M153" s="360">
        <f t="shared" si="47"/>
        <v>262.7</v>
      </c>
      <c r="N153" s="286">
        <v>259.7</v>
      </c>
      <c r="O153" s="294">
        <v>3</v>
      </c>
      <c r="P153" s="294">
        <v>0</v>
      </c>
      <c r="Q153" s="286">
        <f t="shared" si="49"/>
        <v>262.7</v>
      </c>
      <c r="R153" s="285" t="s">
        <v>828</v>
      </c>
      <c r="S153" s="296">
        <v>0</v>
      </c>
    </row>
    <row r="154" spans="1:19" ht="36">
      <c r="A154" s="530"/>
      <c r="B154" s="530"/>
      <c r="C154" s="340" t="s">
        <v>101</v>
      </c>
      <c r="D154" s="55" t="s">
        <v>225</v>
      </c>
      <c r="E154" s="320" t="s">
        <v>380</v>
      </c>
      <c r="F154" s="244">
        <v>0</v>
      </c>
      <c r="G154" s="340">
        <v>0</v>
      </c>
      <c r="H154" s="212">
        <f t="shared" si="46"/>
        <v>0</v>
      </c>
      <c r="I154" s="314">
        <v>0</v>
      </c>
      <c r="J154" s="314">
        <v>0</v>
      </c>
      <c r="K154" s="314">
        <v>0</v>
      </c>
      <c r="L154" s="316">
        <f t="shared" si="48"/>
        <v>0</v>
      </c>
      <c r="M154" s="360">
        <f t="shared" si="47"/>
        <v>0</v>
      </c>
      <c r="N154" s="286">
        <v>0</v>
      </c>
      <c r="O154" s="294">
        <v>0</v>
      </c>
      <c r="P154" s="294">
        <v>0</v>
      </c>
      <c r="Q154" s="286">
        <f t="shared" si="49"/>
        <v>0</v>
      </c>
      <c r="R154" s="296">
        <v>0</v>
      </c>
      <c r="S154" s="296">
        <v>0</v>
      </c>
    </row>
    <row r="155" spans="1:19" ht="48">
      <c r="A155" s="530"/>
      <c r="B155" s="530"/>
      <c r="C155" s="340" t="s">
        <v>102</v>
      </c>
      <c r="D155" s="55" t="s">
        <v>226</v>
      </c>
      <c r="E155" s="320" t="s">
        <v>349</v>
      </c>
      <c r="F155" s="247">
        <v>9.464</v>
      </c>
      <c r="G155" s="340">
        <v>140</v>
      </c>
      <c r="H155" s="212">
        <f t="shared" si="46"/>
        <v>16277.9</v>
      </c>
      <c r="I155" s="314">
        <v>15899.5</v>
      </c>
      <c r="J155" s="314">
        <v>378.4</v>
      </c>
      <c r="K155" s="314">
        <v>0</v>
      </c>
      <c r="L155" s="316">
        <f t="shared" si="48"/>
        <v>16277.9</v>
      </c>
      <c r="M155" s="360">
        <f t="shared" si="47"/>
        <v>4081.2000000000003</v>
      </c>
      <c r="N155" s="286">
        <v>3984.4</v>
      </c>
      <c r="O155" s="294">
        <v>96.8</v>
      </c>
      <c r="P155" s="294">
        <v>0</v>
      </c>
      <c r="Q155" s="286">
        <f t="shared" si="49"/>
        <v>4081.2000000000003</v>
      </c>
      <c r="R155" s="296">
        <v>146</v>
      </c>
      <c r="S155" s="296">
        <v>133</v>
      </c>
    </row>
    <row r="156" spans="1:19" ht="24">
      <c r="A156" s="530"/>
      <c r="B156" s="530"/>
      <c r="C156" s="340" t="s">
        <v>103</v>
      </c>
      <c r="D156" s="55" t="s">
        <v>227</v>
      </c>
      <c r="E156" s="320" t="s">
        <v>398</v>
      </c>
      <c r="F156" s="247">
        <v>7.28</v>
      </c>
      <c r="G156" s="340">
        <v>1262</v>
      </c>
      <c r="H156" s="212">
        <f t="shared" si="46"/>
        <v>112697</v>
      </c>
      <c r="I156" s="314">
        <v>110248.3</v>
      </c>
      <c r="J156" s="314">
        <v>2448.7</v>
      </c>
      <c r="K156" s="314">
        <v>0</v>
      </c>
      <c r="L156" s="316">
        <f t="shared" si="48"/>
        <v>112697</v>
      </c>
      <c r="M156" s="360">
        <f t="shared" si="47"/>
        <v>28518</v>
      </c>
      <c r="N156" s="286">
        <v>27918.8</v>
      </c>
      <c r="O156" s="294">
        <v>599.2</v>
      </c>
      <c r="P156" s="294">
        <v>0</v>
      </c>
      <c r="Q156" s="286">
        <f t="shared" si="49"/>
        <v>28518</v>
      </c>
      <c r="R156" s="296">
        <v>1288</v>
      </c>
      <c r="S156" s="296">
        <v>1270</v>
      </c>
    </row>
    <row r="157" spans="1:19" ht="24">
      <c r="A157" s="530"/>
      <c r="B157" s="530"/>
      <c r="C157" s="340" t="s">
        <v>104</v>
      </c>
      <c r="D157" s="55" t="s">
        <v>228</v>
      </c>
      <c r="E157" s="320" t="s">
        <v>400</v>
      </c>
      <c r="F157" s="244" t="s">
        <v>499</v>
      </c>
      <c r="G157" s="340" t="s">
        <v>723</v>
      </c>
      <c r="H157" s="212">
        <f t="shared" si="46"/>
        <v>383627.487</v>
      </c>
      <c r="I157" s="314">
        <v>376686.787</v>
      </c>
      <c r="J157" s="314">
        <v>6940.7</v>
      </c>
      <c r="K157" s="314">
        <v>0</v>
      </c>
      <c r="L157" s="316">
        <f t="shared" si="48"/>
        <v>383627.487</v>
      </c>
      <c r="M157" s="360">
        <f t="shared" si="47"/>
        <v>99240.7</v>
      </c>
      <c r="N157" s="286">
        <v>97643.3</v>
      </c>
      <c r="O157" s="294">
        <v>1597.4</v>
      </c>
      <c r="P157" s="294">
        <v>0</v>
      </c>
      <c r="Q157" s="286">
        <f t="shared" si="49"/>
        <v>99240.7</v>
      </c>
      <c r="R157" s="296" t="s">
        <v>829</v>
      </c>
      <c r="S157" s="296" t="s">
        <v>830</v>
      </c>
    </row>
    <row r="158" spans="1:19" ht="48">
      <c r="A158" s="530"/>
      <c r="B158" s="530"/>
      <c r="C158" s="340" t="s">
        <v>105</v>
      </c>
      <c r="D158" s="55" t="s">
        <v>229</v>
      </c>
      <c r="E158" s="320" t="s">
        <v>345</v>
      </c>
      <c r="F158" s="244">
        <v>3.5</v>
      </c>
      <c r="G158" s="340">
        <v>90</v>
      </c>
      <c r="H158" s="212">
        <f t="shared" si="46"/>
        <v>3836.7</v>
      </c>
      <c r="I158" s="314">
        <v>3780</v>
      </c>
      <c r="J158" s="314">
        <v>56.7</v>
      </c>
      <c r="K158" s="314">
        <v>0</v>
      </c>
      <c r="L158" s="316">
        <f t="shared" si="48"/>
        <v>3836.7</v>
      </c>
      <c r="M158" s="360">
        <f t="shared" si="47"/>
        <v>1072.5</v>
      </c>
      <c r="N158" s="286">
        <v>1057</v>
      </c>
      <c r="O158" s="294">
        <v>15.5</v>
      </c>
      <c r="P158" s="294">
        <v>0</v>
      </c>
      <c r="Q158" s="286">
        <f t="shared" si="49"/>
        <v>1072.5</v>
      </c>
      <c r="R158" s="296">
        <v>100</v>
      </c>
      <c r="S158" s="296">
        <v>97</v>
      </c>
    </row>
    <row r="159" spans="1:19" ht="24">
      <c r="A159" s="530"/>
      <c r="B159" s="530"/>
      <c r="C159" s="340" t="s">
        <v>106</v>
      </c>
      <c r="D159" s="55" t="s">
        <v>230</v>
      </c>
      <c r="E159" s="320" t="s">
        <v>387</v>
      </c>
      <c r="F159" s="244">
        <v>1.563</v>
      </c>
      <c r="G159" s="291">
        <v>1</v>
      </c>
      <c r="H159" s="212">
        <f t="shared" si="46"/>
        <v>19.400000000000002</v>
      </c>
      <c r="I159" s="314">
        <v>18.8</v>
      </c>
      <c r="J159" s="314">
        <v>0.6</v>
      </c>
      <c r="K159" s="314">
        <v>0</v>
      </c>
      <c r="L159" s="316">
        <f t="shared" si="48"/>
        <v>19.400000000000002</v>
      </c>
      <c r="M159" s="360">
        <f t="shared" si="47"/>
        <v>4.8</v>
      </c>
      <c r="N159" s="286">
        <v>4.7</v>
      </c>
      <c r="O159" s="294">
        <v>0.1</v>
      </c>
      <c r="P159" s="294">
        <v>0</v>
      </c>
      <c r="Q159" s="286">
        <f t="shared" si="49"/>
        <v>4.8</v>
      </c>
      <c r="R159" s="296">
        <v>1</v>
      </c>
      <c r="S159" s="296">
        <v>1</v>
      </c>
    </row>
    <row r="160" spans="1:19" ht="24">
      <c r="A160" s="530"/>
      <c r="B160" s="530"/>
      <c r="C160" s="340" t="s">
        <v>107</v>
      </c>
      <c r="D160" s="55" t="s">
        <v>232</v>
      </c>
      <c r="E160" s="320" t="s">
        <v>346</v>
      </c>
      <c r="F160" s="244">
        <v>150</v>
      </c>
      <c r="G160" s="291">
        <v>4</v>
      </c>
      <c r="H160" s="212">
        <f t="shared" si="46"/>
        <v>618</v>
      </c>
      <c r="I160" s="314">
        <v>600</v>
      </c>
      <c r="J160" s="314">
        <v>18</v>
      </c>
      <c r="K160" s="314">
        <v>0</v>
      </c>
      <c r="L160" s="316">
        <f t="shared" si="48"/>
        <v>618</v>
      </c>
      <c r="M160" s="360">
        <f t="shared" si="47"/>
        <v>0</v>
      </c>
      <c r="N160" s="286">
        <v>0</v>
      </c>
      <c r="O160" s="294">
        <v>0</v>
      </c>
      <c r="P160" s="294">
        <v>0</v>
      </c>
      <c r="Q160" s="286">
        <f t="shared" si="49"/>
        <v>0</v>
      </c>
      <c r="R160" s="296">
        <v>0</v>
      </c>
      <c r="S160" s="296">
        <v>0</v>
      </c>
    </row>
    <row r="161" spans="1:19" ht="24">
      <c r="A161" s="530"/>
      <c r="B161" s="530"/>
      <c r="C161" s="340" t="s">
        <v>108</v>
      </c>
      <c r="D161" s="55" t="s">
        <v>233</v>
      </c>
      <c r="E161" s="320" t="s">
        <v>347</v>
      </c>
      <c r="F161" s="244">
        <v>35</v>
      </c>
      <c r="G161" s="291">
        <v>4</v>
      </c>
      <c r="H161" s="212">
        <f t="shared" si="46"/>
        <v>1718.5</v>
      </c>
      <c r="I161" s="314">
        <v>1680</v>
      </c>
      <c r="J161" s="314">
        <v>38.5</v>
      </c>
      <c r="K161" s="314">
        <v>0</v>
      </c>
      <c r="L161" s="316">
        <f t="shared" si="48"/>
        <v>1718.5</v>
      </c>
      <c r="M161" s="360">
        <f t="shared" si="47"/>
        <v>429.5</v>
      </c>
      <c r="N161" s="286">
        <v>420</v>
      </c>
      <c r="O161" s="294">
        <v>9.5</v>
      </c>
      <c r="P161" s="294">
        <v>0</v>
      </c>
      <c r="Q161" s="286">
        <f t="shared" si="49"/>
        <v>429.5</v>
      </c>
      <c r="R161" s="296">
        <v>4</v>
      </c>
      <c r="S161" s="296">
        <v>4</v>
      </c>
    </row>
    <row r="162" spans="1:19" ht="36">
      <c r="A162" s="530"/>
      <c r="B162" s="530"/>
      <c r="C162" s="340" t="s">
        <v>109</v>
      </c>
      <c r="D162" s="55" t="s">
        <v>234</v>
      </c>
      <c r="E162" s="320" t="s">
        <v>358</v>
      </c>
      <c r="F162" s="244">
        <v>64.71</v>
      </c>
      <c r="G162" s="291">
        <v>5</v>
      </c>
      <c r="H162" s="212">
        <f t="shared" si="46"/>
        <v>327.4</v>
      </c>
      <c r="I162" s="314">
        <v>323.5</v>
      </c>
      <c r="J162" s="314">
        <v>3.9</v>
      </c>
      <c r="K162" s="314">
        <v>0</v>
      </c>
      <c r="L162" s="316">
        <f t="shared" si="48"/>
        <v>327.4</v>
      </c>
      <c r="M162" s="360">
        <f t="shared" si="47"/>
        <v>0</v>
      </c>
      <c r="N162" s="286">
        <v>0</v>
      </c>
      <c r="O162" s="294">
        <v>0</v>
      </c>
      <c r="P162" s="294">
        <v>0</v>
      </c>
      <c r="Q162" s="286">
        <f t="shared" si="49"/>
        <v>0</v>
      </c>
      <c r="R162" s="296">
        <v>0</v>
      </c>
      <c r="S162" s="296">
        <v>0</v>
      </c>
    </row>
    <row r="163" spans="1:19" ht="36">
      <c r="A163" s="530"/>
      <c r="B163" s="530"/>
      <c r="C163" s="340" t="s">
        <v>110</v>
      </c>
      <c r="D163" s="55" t="s">
        <v>235</v>
      </c>
      <c r="E163" s="320" t="s">
        <v>359</v>
      </c>
      <c r="F163" s="244">
        <v>21.566</v>
      </c>
      <c r="G163" s="291">
        <v>6</v>
      </c>
      <c r="H163" s="212">
        <f>L163</f>
        <v>131</v>
      </c>
      <c r="I163" s="314">
        <v>129.4</v>
      </c>
      <c r="J163" s="314">
        <v>1.6</v>
      </c>
      <c r="K163" s="314">
        <v>0</v>
      </c>
      <c r="L163" s="316">
        <f>J163+I163+K163</f>
        <v>131</v>
      </c>
      <c r="M163" s="360">
        <f t="shared" si="47"/>
        <v>38.5</v>
      </c>
      <c r="N163" s="286">
        <v>38.2</v>
      </c>
      <c r="O163" s="294">
        <v>0.3</v>
      </c>
      <c r="P163" s="294">
        <v>0</v>
      </c>
      <c r="Q163" s="286">
        <f t="shared" si="49"/>
        <v>38.5</v>
      </c>
      <c r="R163" s="296">
        <v>2</v>
      </c>
      <c r="S163" s="296">
        <v>2</v>
      </c>
    </row>
    <row r="164" spans="1:19" ht="24">
      <c r="A164" s="530"/>
      <c r="B164" s="530"/>
      <c r="C164" s="340" t="s">
        <v>111</v>
      </c>
      <c r="D164" s="55" t="s">
        <v>236</v>
      </c>
      <c r="E164" s="320" t="s">
        <v>360</v>
      </c>
      <c r="F164" s="244">
        <v>53.92</v>
      </c>
      <c r="G164" s="291">
        <v>6</v>
      </c>
      <c r="H164" s="212">
        <f t="shared" si="46"/>
        <v>327.4</v>
      </c>
      <c r="I164" s="314">
        <v>323.5</v>
      </c>
      <c r="J164" s="314">
        <v>3.9</v>
      </c>
      <c r="K164" s="315">
        <v>0</v>
      </c>
      <c r="L164" s="316">
        <f t="shared" si="48"/>
        <v>327.4</v>
      </c>
      <c r="M164" s="360">
        <f t="shared" si="47"/>
        <v>0</v>
      </c>
      <c r="N164" s="286">
        <v>0</v>
      </c>
      <c r="O164" s="294">
        <v>0</v>
      </c>
      <c r="P164" s="294">
        <v>0</v>
      </c>
      <c r="Q164" s="286">
        <f t="shared" si="49"/>
        <v>0</v>
      </c>
      <c r="R164" s="296">
        <v>0</v>
      </c>
      <c r="S164" s="296">
        <v>0</v>
      </c>
    </row>
    <row r="165" spans="1:19" ht="48">
      <c r="A165" s="530"/>
      <c r="B165" s="530"/>
      <c r="C165" s="340" t="s">
        <v>112</v>
      </c>
      <c r="D165" s="55" t="s">
        <v>267</v>
      </c>
      <c r="E165" s="320" t="s">
        <v>399</v>
      </c>
      <c r="F165" s="244" t="s">
        <v>722</v>
      </c>
      <c r="G165" s="71">
        <v>4827</v>
      </c>
      <c r="H165" s="212">
        <f t="shared" si="46"/>
        <v>74159.29999999999</v>
      </c>
      <c r="I165" s="315">
        <v>72991.4</v>
      </c>
      <c r="J165" s="315">
        <v>1167.9</v>
      </c>
      <c r="K165" s="314">
        <v>0</v>
      </c>
      <c r="L165" s="316">
        <f t="shared" si="48"/>
        <v>74159.29999999999</v>
      </c>
      <c r="M165" s="360">
        <f t="shared" si="47"/>
        <v>19195.100000000002</v>
      </c>
      <c r="N165" s="286">
        <v>18905.7</v>
      </c>
      <c r="O165" s="294">
        <v>289.4</v>
      </c>
      <c r="P165" s="294">
        <v>0</v>
      </c>
      <c r="Q165" s="286">
        <f t="shared" si="49"/>
        <v>19195.100000000002</v>
      </c>
      <c r="R165" s="296">
        <v>5054</v>
      </c>
      <c r="S165" s="296">
        <v>4966</v>
      </c>
    </row>
    <row r="166" spans="1:19" ht="48">
      <c r="A166" s="530"/>
      <c r="B166" s="530"/>
      <c r="C166" s="340" t="s">
        <v>113</v>
      </c>
      <c r="D166" s="55" t="s">
        <v>269</v>
      </c>
      <c r="E166" s="320" t="s">
        <v>350</v>
      </c>
      <c r="F166" s="244" t="s">
        <v>684</v>
      </c>
      <c r="G166" s="291">
        <v>40</v>
      </c>
      <c r="H166" s="212">
        <f t="shared" si="46"/>
        <v>660.1</v>
      </c>
      <c r="I166" s="314">
        <v>642.1</v>
      </c>
      <c r="J166" s="314">
        <v>18</v>
      </c>
      <c r="K166" s="314">
        <v>0</v>
      </c>
      <c r="L166" s="316">
        <f t="shared" si="48"/>
        <v>660.1</v>
      </c>
      <c r="M166" s="360">
        <f t="shared" si="47"/>
        <v>154.2</v>
      </c>
      <c r="N166" s="286">
        <v>150.6</v>
      </c>
      <c r="O166" s="294">
        <v>3.6</v>
      </c>
      <c r="P166" s="294">
        <v>0</v>
      </c>
      <c r="Q166" s="286">
        <f t="shared" si="49"/>
        <v>154.2</v>
      </c>
      <c r="R166" s="296">
        <v>43</v>
      </c>
      <c r="S166" s="296">
        <v>43</v>
      </c>
    </row>
    <row r="167" spans="1:19" ht="36">
      <c r="A167" s="530"/>
      <c r="B167" s="530"/>
      <c r="C167" s="340" t="s">
        <v>114</v>
      </c>
      <c r="D167" s="55" t="s">
        <v>270</v>
      </c>
      <c r="E167" s="320" t="s">
        <v>355</v>
      </c>
      <c r="F167" s="244" t="s">
        <v>685</v>
      </c>
      <c r="G167" s="291">
        <v>10</v>
      </c>
      <c r="H167" s="212">
        <f t="shared" si="46"/>
        <v>418.09999999999997</v>
      </c>
      <c r="I167" s="314">
        <v>410.7</v>
      </c>
      <c r="J167" s="314">
        <v>7.4</v>
      </c>
      <c r="K167" s="314">
        <v>0</v>
      </c>
      <c r="L167" s="316">
        <f t="shared" si="48"/>
        <v>418.09999999999997</v>
      </c>
      <c r="M167" s="360">
        <f t="shared" si="47"/>
        <v>55.4</v>
      </c>
      <c r="N167" s="286">
        <v>54.4</v>
      </c>
      <c r="O167" s="294">
        <v>1</v>
      </c>
      <c r="P167" s="294">
        <v>0</v>
      </c>
      <c r="Q167" s="286">
        <f t="shared" si="49"/>
        <v>55.4</v>
      </c>
      <c r="R167" s="296">
        <v>10</v>
      </c>
      <c r="S167" s="296">
        <v>9</v>
      </c>
    </row>
    <row r="168" spans="1:19" ht="24" customHeight="1">
      <c r="A168" s="530"/>
      <c r="B168" s="530"/>
      <c r="C168" s="340" t="s">
        <v>115</v>
      </c>
      <c r="D168" s="55" t="s">
        <v>271</v>
      </c>
      <c r="E168" s="320" t="s">
        <v>436</v>
      </c>
      <c r="F168" s="244">
        <v>42</v>
      </c>
      <c r="G168" s="291">
        <v>1</v>
      </c>
      <c r="H168" s="212">
        <f t="shared" si="46"/>
        <v>42.5</v>
      </c>
      <c r="I168" s="314">
        <v>42</v>
      </c>
      <c r="J168" s="314">
        <v>0.5</v>
      </c>
      <c r="K168" s="314">
        <v>0</v>
      </c>
      <c r="L168" s="316">
        <f t="shared" si="48"/>
        <v>42.5</v>
      </c>
      <c r="M168" s="360">
        <f t="shared" si="47"/>
        <v>0</v>
      </c>
      <c r="N168" s="294">
        <v>0</v>
      </c>
      <c r="O168" s="294">
        <v>0</v>
      </c>
      <c r="P168" s="294">
        <v>0</v>
      </c>
      <c r="Q168" s="286">
        <f aca="true" t="shared" si="50" ref="Q168:Q188">O168+N168+P168</f>
        <v>0</v>
      </c>
      <c r="R168" s="296">
        <v>0</v>
      </c>
      <c r="S168" s="296">
        <v>0</v>
      </c>
    </row>
    <row r="169" spans="1:19" ht="24" customHeight="1">
      <c r="A169" s="530"/>
      <c r="B169" s="530"/>
      <c r="C169" s="340" t="s">
        <v>116</v>
      </c>
      <c r="D169" s="55" t="s">
        <v>272</v>
      </c>
      <c r="E169" s="320" t="s">
        <v>435</v>
      </c>
      <c r="F169" s="244" t="s">
        <v>710</v>
      </c>
      <c r="G169" s="291">
        <v>1</v>
      </c>
      <c r="H169" s="212">
        <f t="shared" si="46"/>
        <v>3.1</v>
      </c>
      <c r="I169" s="314">
        <v>3</v>
      </c>
      <c r="J169" s="314">
        <v>0.1</v>
      </c>
      <c r="K169" s="314">
        <v>0</v>
      </c>
      <c r="L169" s="316">
        <f>J169+I169+K169</f>
        <v>3.1</v>
      </c>
      <c r="M169" s="360">
        <f t="shared" si="47"/>
        <v>0</v>
      </c>
      <c r="N169" s="294">
        <v>0</v>
      </c>
      <c r="O169" s="294">
        <v>0</v>
      </c>
      <c r="P169" s="294">
        <v>0</v>
      </c>
      <c r="Q169" s="286">
        <f t="shared" si="50"/>
        <v>0</v>
      </c>
      <c r="R169" s="299">
        <v>0</v>
      </c>
      <c r="S169" s="296">
        <v>0</v>
      </c>
    </row>
    <row r="170" spans="1:19" ht="48">
      <c r="A170" s="530"/>
      <c r="B170" s="530"/>
      <c r="C170" s="340" t="s">
        <v>117</v>
      </c>
      <c r="D170" s="55" t="s">
        <v>273</v>
      </c>
      <c r="E170" s="320" t="s">
        <v>434</v>
      </c>
      <c r="F170" s="244" t="s">
        <v>686</v>
      </c>
      <c r="G170" s="291">
        <v>3</v>
      </c>
      <c r="H170" s="212">
        <f t="shared" si="46"/>
        <v>94.39999999999999</v>
      </c>
      <c r="I170" s="314">
        <v>93.3</v>
      </c>
      <c r="J170" s="314">
        <v>1.1</v>
      </c>
      <c r="K170" s="314">
        <v>0</v>
      </c>
      <c r="L170" s="316">
        <f t="shared" si="48"/>
        <v>94.39999999999999</v>
      </c>
      <c r="M170" s="360">
        <f t="shared" si="47"/>
        <v>14.1</v>
      </c>
      <c r="N170" s="286">
        <v>13.9</v>
      </c>
      <c r="O170" s="294">
        <v>0.2</v>
      </c>
      <c r="P170" s="294">
        <v>0</v>
      </c>
      <c r="Q170" s="286">
        <f t="shared" si="50"/>
        <v>14.1</v>
      </c>
      <c r="R170" s="299">
        <v>3</v>
      </c>
      <c r="S170" s="296">
        <v>3</v>
      </c>
    </row>
    <row r="171" spans="1:19" ht="36">
      <c r="A171" s="530"/>
      <c r="B171" s="530"/>
      <c r="C171" s="340" t="s">
        <v>118</v>
      </c>
      <c r="D171" s="55" t="s">
        <v>274</v>
      </c>
      <c r="E171" s="320" t="s">
        <v>361</v>
      </c>
      <c r="F171" s="244" t="s">
        <v>687</v>
      </c>
      <c r="G171" s="291">
        <v>150</v>
      </c>
      <c r="H171" s="212">
        <f t="shared" si="46"/>
        <v>2173.4</v>
      </c>
      <c r="I171" s="315">
        <v>2146.6</v>
      </c>
      <c r="J171" s="315">
        <v>26.8</v>
      </c>
      <c r="K171" s="315">
        <v>0</v>
      </c>
      <c r="L171" s="316">
        <f t="shared" si="48"/>
        <v>2173.4</v>
      </c>
      <c r="M171" s="358">
        <f>Q171</f>
        <v>589.5</v>
      </c>
      <c r="N171" s="286">
        <v>582.3</v>
      </c>
      <c r="O171" s="294">
        <v>7.2</v>
      </c>
      <c r="P171" s="294">
        <v>0</v>
      </c>
      <c r="Q171" s="286">
        <f t="shared" si="50"/>
        <v>589.5</v>
      </c>
      <c r="R171" s="296">
        <v>140</v>
      </c>
      <c r="S171" s="296">
        <v>131</v>
      </c>
    </row>
    <row r="172" spans="1:19" ht="48">
      <c r="A172" s="530"/>
      <c r="B172" s="530"/>
      <c r="C172" s="340" t="s">
        <v>119</v>
      </c>
      <c r="D172" s="55" t="s">
        <v>275</v>
      </c>
      <c r="E172" s="320" t="s">
        <v>381</v>
      </c>
      <c r="F172" s="244">
        <v>0</v>
      </c>
      <c r="G172" s="291">
        <v>0</v>
      </c>
      <c r="H172" s="212">
        <f t="shared" si="46"/>
        <v>0</v>
      </c>
      <c r="I172" s="314">
        <v>0</v>
      </c>
      <c r="J172" s="314">
        <v>0</v>
      </c>
      <c r="K172" s="314">
        <v>0</v>
      </c>
      <c r="L172" s="316">
        <f t="shared" si="48"/>
        <v>0</v>
      </c>
      <c r="M172" s="358">
        <f>Q172</f>
        <v>0</v>
      </c>
      <c r="N172" s="286">
        <v>0</v>
      </c>
      <c r="O172" s="294">
        <v>0</v>
      </c>
      <c r="P172" s="294">
        <v>0</v>
      </c>
      <c r="Q172" s="286">
        <f t="shared" si="50"/>
        <v>0</v>
      </c>
      <c r="R172" s="299">
        <v>0</v>
      </c>
      <c r="S172" s="296">
        <v>0</v>
      </c>
    </row>
    <row r="173" spans="1:19" ht="27.75" customHeight="1">
      <c r="A173" s="530"/>
      <c r="B173" s="530"/>
      <c r="C173" s="534" t="s">
        <v>120</v>
      </c>
      <c r="D173" s="55" t="s">
        <v>276</v>
      </c>
      <c r="E173" s="633" t="s">
        <v>390</v>
      </c>
      <c r="F173" s="244">
        <v>2</v>
      </c>
      <c r="G173" s="291">
        <v>100</v>
      </c>
      <c r="H173" s="212">
        <f t="shared" si="46"/>
        <v>200</v>
      </c>
      <c r="I173" s="314">
        <v>200</v>
      </c>
      <c r="J173" s="314">
        <v>0</v>
      </c>
      <c r="K173" s="314">
        <v>0</v>
      </c>
      <c r="L173" s="315">
        <f>J173+I173+K173</f>
        <v>200</v>
      </c>
      <c r="M173" s="358">
        <f aca="true" t="shared" si="51" ref="M173:M186">Q173</f>
        <v>0</v>
      </c>
      <c r="N173" s="286">
        <v>0</v>
      </c>
      <c r="O173" s="294">
        <v>0</v>
      </c>
      <c r="P173" s="294">
        <v>0</v>
      </c>
      <c r="Q173" s="286">
        <f t="shared" si="50"/>
        <v>0</v>
      </c>
      <c r="R173" s="299">
        <v>0</v>
      </c>
      <c r="S173" s="296">
        <v>0</v>
      </c>
    </row>
    <row r="174" spans="1:19" ht="37.5" customHeight="1">
      <c r="A174" s="530"/>
      <c r="B174" s="530"/>
      <c r="C174" s="531"/>
      <c r="D174" s="55"/>
      <c r="E174" s="634"/>
      <c r="F174" s="244" t="s">
        <v>716</v>
      </c>
      <c r="G174" s="71">
        <v>886</v>
      </c>
      <c r="H174" s="212">
        <f t="shared" si="46"/>
        <v>13589</v>
      </c>
      <c r="I174" s="314">
        <f>13585.1-200</f>
        <v>13385.1</v>
      </c>
      <c r="J174" s="314">
        <v>203.9</v>
      </c>
      <c r="K174" s="314">
        <v>0</v>
      </c>
      <c r="L174" s="315">
        <f aca="true" t="shared" si="52" ref="L174:L188">J174+I174+K174</f>
        <v>13589</v>
      </c>
      <c r="M174" s="358">
        <f t="shared" si="51"/>
        <v>1762.4</v>
      </c>
      <c r="N174" s="286">
        <v>1738.7</v>
      </c>
      <c r="O174" s="294">
        <v>23.7</v>
      </c>
      <c r="P174" s="294">
        <v>0</v>
      </c>
      <c r="Q174" s="286">
        <f t="shared" si="50"/>
        <v>1762.4</v>
      </c>
      <c r="R174" s="299">
        <v>192</v>
      </c>
      <c r="S174" s="296">
        <v>99</v>
      </c>
    </row>
    <row r="175" spans="1:19" ht="24">
      <c r="A175" s="530"/>
      <c r="B175" s="530"/>
      <c r="C175" s="340" t="s">
        <v>121</v>
      </c>
      <c r="D175" s="55" t="s">
        <v>280</v>
      </c>
      <c r="E175" s="320" t="s">
        <v>356</v>
      </c>
      <c r="F175" s="244" t="s">
        <v>709</v>
      </c>
      <c r="G175" s="291">
        <v>4</v>
      </c>
      <c r="H175" s="212">
        <f t="shared" si="46"/>
        <v>81</v>
      </c>
      <c r="I175" s="315">
        <v>80</v>
      </c>
      <c r="J175" s="315">
        <v>1</v>
      </c>
      <c r="K175" s="315">
        <v>0</v>
      </c>
      <c r="L175" s="315">
        <f t="shared" si="52"/>
        <v>81</v>
      </c>
      <c r="M175" s="358">
        <f t="shared" si="51"/>
        <v>27.5</v>
      </c>
      <c r="N175" s="286">
        <v>27.2</v>
      </c>
      <c r="O175" s="294">
        <v>0.3</v>
      </c>
      <c r="P175" s="294">
        <v>0</v>
      </c>
      <c r="Q175" s="286">
        <f t="shared" si="50"/>
        <v>27.5</v>
      </c>
      <c r="R175" s="299">
        <v>2</v>
      </c>
      <c r="S175" s="296">
        <v>0</v>
      </c>
    </row>
    <row r="176" spans="1:19" ht="36">
      <c r="A176" s="530"/>
      <c r="B176" s="530"/>
      <c r="C176" s="340" t="s">
        <v>122</v>
      </c>
      <c r="D176" s="55" t="s">
        <v>281</v>
      </c>
      <c r="E176" s="320" t="s">
        <v>433</v>
      </c>
      <c r="F176" s="244">
        <v>1037</v>
      </c>
      <c r="G176" s="291">
        <v>1</v>
      </c>
      <c r="H176" s="212">
        <f t="shared" si="46"/>
        <v>1049.5</v>
      </c>
      <c r="I176" s="314">
        <v>1037</v>
      </c>
      <c r="J176" s="314">
        <v>12.5</v>
      </c>
      <c r="K176" s="314">
        <v>0</v>
      </c>
      <c r="L176" s="315">
        <f t="shared" si="52"/>
        <v>1049.5</v>
      </c>
      <c r="M176" s="358">
        <f t="shared" si="51"/>
        <v>1000</v>
      </c>
      <c r="N176" s="286">
        <v>1000</v>
      </c>
      <c r="O176" s="294">
        <v>0</v>
      </c>
      <c r="P176" s="294">
        <v>0</v>
      </c>
      <c r="Q176" s="286">
        <f t="shared" si="50"/>
        <v>1000</v>
      </c>
      <c r="R176" s="299">
        <v>1</v>
      </c>
      <c r="S176" s="296">
        <v>0</v>
      </c>
    </row>
    <row r="177" spans="1:19" ht="24">
      <c r="A177" s="530"/>
      <c r="B177" s="530"/>
      <c r="C177" s="340" t="s">
        <v>531</v>
      </c>
      <c r="D177" s="55" t="s">
        <v>242</v>
      </c>
      <c r="E177" s="320" t="s">
        <v>410</v>
      </c>
      <c r="F177" s="244" t="s">
        <v>500</v>
      </c>
      <c r="G177" s="291">
        <v>4723</v>
      </c>
      <c r="H177" s="212">
        <f t="shared" si="46"/>
        <v>75349.90000000001</v>
      </c>
      <c r="I177" s="314">
        <v>74163.3</v>
      </c>
      <c r="J177" s="314">
        <v>1186.6</v>
      </c>
      <c r="K177" s="314">
        <v>0</v>
      </c>
      <c r="L177" s="315">
        <f t="shared" si="52"/>
        <v>75349.90000000001</v>
      </c>
      <c r="M177" s="358">
        <f t="shared" si="51"/>
        <v>17842.4</v>
      </c>
      <c r="N177" s="286">
        <v>17598</v>
      </c>
      <c r="O177" s="294">
        <v>244.4</v>
      </c>
      <c r="P177" s="294">
        <v>0</v>
      </c>
      <c r="Q177" s="286">
        <f t="shared" si="50"/>
        <v>17842.4</v>
      </c>
      <c r="R177" s="296" t="s">
        <v>831</v>
      </c>
      <c r="S177" s="296" t="s">
        <v>832</v>
      </c>
    </row>
    <row r="178" spans="1:19" ht="36">
      <c r="A178" s="530"/>
      <c r="B178" s="530"/>
      <c r="C178" s="340" t="s">
        <v>561</v>
      </c>
      <c r="D178" s="55" t="s">
        <v>243</v>
      </c>
      <c r="E178" s="320" t="s">
        <v>626</v>
      </c>
      <c r="F178" s="247" t="s">
        <v>738</v>
      </c>
      <c r="G178" s="291">
        <v>15</v>
      </c>
      <c r="H178" s="212">
        <f t="shared" si="46"/>
        <v>426.1</v>
      </c>
      <c r="I178" s="314">
        <v>421</v>
      </c>
      <c r="J178" s="314">
        <v>5.1</v>
      </c>
      <c r="K178" s="314">
        <v>0</v>
      </c>
      <c r="L178" s="315">
        <f t="shared" si="52"/>
        <v>426.1</v>
      </c>
      <c r="M178" s="358">
        <f t="shared" si="51"/>
        <v>89</v>
      </c>
      <c r="N178" s="286">
        <v>87.9</v>
      </c>
      <c r="O178" s="294">
        <v>1.1</v>
      </c>
      <c r="P178" s="294">
        <v>0</v>
      </c>
      <c r="Q178" s="286">
        <f t="shared" si="50"/>
        <v>89</v>
      </c>
      <c r="R178" s="285" t="s">
        <v>825</v>
      </c>
      <c r="S178" s="296" t="s">
        <v>781</v>
      </c>
    </row>
    <row r="179" spans="1:19" ht="36">
      <c r="A179" s="530"/>
      <c r="B179" s="530"/>
      <c r="C179" s="340" t="s">
        <v>562</v>
      </c>
      <c r="D179" s="55" t="s">
        <v>244</v>
      </c>
      <c r="E179" s="320" t="s">
        <v>411</v>
      </c>
      <c r="F179" s="244" t="s">
        <v>412</v>
      </c>
      <c r="G179" s="291">
        <v>582</v>
      </c>
      <c r="H179" s="212">
        <f t="shared" si="46"/>
        <v>4901.2</v>
      </c>
      <c r="I179" s="314">
        <v>4824.5</v>
      </c>
      <c r="J179" s="314">
        <v>76.7</v>
      </c>
      <c r="K179" s="314">
        <v>0</v>
      </c>
      <c r="L179" s="315">
        <f t="shared" si="52"/>
        <v>4901.2</v>
      </c>
      <c r="M179" s="358">
        <f t="shared" si="51"/>
        <v>627.7</v>
      </c>
      <c r="N179" s="286">
        <v>620.5</v>
      </c>
      <c r="O179" s="294">
        <v>7.2</v>
      </c>
      <c r="P179" s="294">
        <v>0</v>
      </c>
      <c r="Q179" s="286">
        <f t="shared" si="50"/>
        <v>627.7</v>
      </c>
      <c r="R179" s="285" t="s">
        <v>833</v>
      </c>
      <c r="S179" s="296" t="s">
        <v>834</v>
      </c>
    </row>
    <row r="180" spans="1:19" ht="36">
      <c r="A180" s="530"/>
      <c r="B180" s="530"/>
      <c r="C180" s="340" t="s">
        <v>123</v>
      </c>
      <c r="D180" s="565" t="s">
        <v>245</v>
      </c>
      <c r="E180" s="633" t="s">
        <v>401</v>
      </c>
      <c r="F180" s="244">
        <v>117.58</v>
      </c>
      <c r="G180" s="291">
        <v>1</v>
      </c>
      <c r="H180" s="212">
        <f t="shared" si="46"/>
        <v>119</v>
      </c>
      <c r="I180" s="300">
        <v>117.6</v>
      </c>
      <c r="J180" s="300">
        <v>1.4</v>
      </c>
      <c r="K180" s="300">
        <v>0</v>
      </c>
      <c r="L180" s="315">
        <f t="shared" si="52"/>
        <v>119</v>
      </c>
      <c r="M180" s="358">
        <f t="shared" si="51"/>
        <v>0</v>
      </c>
      <c r="N180" s="286">
        <v>0</v>
      </c>
      <c r="O180" s="294">
        <v>0</v>
      </c>
      <c r="P180" s="294">
        <v>0</v>
      </c>
      <c r="Q180" s="286">
        <f t="shared" si="50"/>
        <v>0</v>
      </c>
      <c r="R180" s="299">
        <v>0</v>
      </c>
      <c r="S180" s="296">
        <v>0</v>
      </c>
    </row>
    <row r="181" spans="1:19" ht="36">
      <c r="A181" s="530"/>
      <c r="B181" s="530"/>
      <c r="C181" s="340" t="s">
        <v>124</v>
      </c>
      <c r="D181" s="566"/>
      <c r="E181" s="635"/>
      <c r="F181" s="244">
        <v>82.31</v>
      </c>
      <c r="G181" s="291">
        <v>1</v>
      </c>
      <c r="H181" s="212">
        <f t="shared" si="46"/>
        <v>83.71000000000001</v>
      </c>
      <c r="I181" s="300">
        <v>82.31</v>
      </c>
      <c r="J181" s="300">
        <v>1.4</v>
      </c>
      <c r="K181" s="300">
        <v>0</v>
      </c>
      <c r="L181" s="315">
        <f t="shared" si="52"/>
        <v>83.71000000000001</v>
      </c>
      <c r="M181" s="358">
        <f t="shared" si="51"/>
        <v>0</v>
      </c>
      <c r="N181" s="286">
        <v>0</v>
      </c>
      <c r="O181" s="294">
        <v>0</v>
      </c>
      <c r="P181" s="294">
        <v>0</v>
      </c>
      <c r="Q181" s="286">
        <f t="shared" si="50"/>
        <v>0</v>
      </c>
      <c r="R181" s="299">
        <v>0</v>
      </c>
      <c r="S181" s="296">
        <v>0</v>
      </c>
    </row>
    <row r="182" spans="1:19" ht="36">
      <c r="A182" s="530"/>
      <c r="B182" s="530"/>
      <c r="C182" s="340" t="s">
        <v>125</v>
      </c>
      <c r="D182" s="567"/>
      <c r="E182" s="634"/>
      <c r="F182" s="244">
        <v>58.79</v>
      </c>
      <c r="G182" s="291">
        <v>3</v>
      </c>
      <c r="H182" s="212">
        <f>L182</f>
        <v>180.8</v>
      </c>
      <c r="I182" s="300">
        <v>176.4</v>
      </c>
      <c r="J182" s="300">
        <v>4.4</v>
      </c>
      <c r="K182" s="300">
        <v>0</v>
      </c>
      <c r="L182" s="315">
        <f t="shared" si="52"/>
        <v>180.8</v>
      </c>
      <c r="M182" s="358">
        <f t="shared" si="51"/>
        <v>0</v>
      </c>
      <c r="N182" s="286">
        <v>0</v>
      </c>
      <c r="O182" s="294">
        <v>0</v>
      </c>
      <c r="P182" s="294">
        <v>0</v>
      </c>
      <c r="Q182" s="286">
        <f t="shared" si="50"/>
        <v>0</v>
      </c>
      <c r="R182" s="299">
        <v>0</v>
      </c>
      <c r="S182" s="296">
        <v>0</v>
      </c>
    </row>
    <row r="183" spans="1:19" ht="48">
      <c r="A183" s="530"/>
      <c r="B183" s="530"/>
      <c r="C183" s="340" t="s">
        <v>532</v>
      </c>
      <c r="D183" s="55" t="s">
        <v>246</v>
      </c>
      <c r="E183" s="320" t="s">
        <v>404</v>
      </c>
      <c r="F183" s="247">
        <v>0.3952</v>
      </c>
      <c r="G183" s="291">
        <v>3</v>
      </c>
      <c r="H183" s="212">
        <f t="shared" si="46"/>
        <v>14.5</v>
      </c>
      <c r="I183" s="314">
        <v>14.3</v>
      </c>
      <c r="J183" s="314">
        <v>0.2</v>
      </c>
      <c r="K183" s="314">
        <v>0</v>
      </c>
      <c r="L183" s="315">
        <f t="shared" si="52"/>
        <v>14.5</v>
      </c>
      <c r="M183" s="358">
        <f t="shared" si="51"/>
        <v>3.6</v>
      </c>
      <c r="N183" s="286">
        <v>3.5</v>
      </c>
      <c r="O183" s="294">
        <v>0.1</v>
      </c>
      <c r="P183" s="294">
        <v>0</v>
      </c>
      <c r="Q183" s="286">
        <f t="shared" si="50"/>
        <v>3.6</v>
      </c>
      <c r="R183" s="296" t="s">
        <v>632</v>
      </c>
      <c r="S183" s="296">
        <v>3</v>
      </c>
    </row>
    <row r="184" spans="1:19" ht="60">
      <c r="A184" s="530"/>
      <c r="B184" s="530"/>
      <c r="C184" s="340" t="s">
        <v>126</v>
      </c>
      <c r="D184" s="55" t="s">
        <v>251</v>
      </c>
      <c r="E184" s="320" t="s">
        <v>624</v>
      </c>
      <c r="F184" s="244">
        <v>12.5</v>
      </c>
      <c r="G184" s="291">
        <v>225</v>
      </c>
      <c r="H184" s="212">
        <f t="shared" si="46"/>
        <v>34239.4</v>
      </c>
      <c r="I184" s="314">
        <v>33750</v>
      </c>
      <c r="J184" s="314">
        <v>489.4</v>
      </c>
      <c r="K184" s="314">
        <v>0</v>
      </c>
      <c r="L184" s="315">
        <f t="shared" si="52"/>
        <v>34239.4</v>
      </c>
      <c r="M184" s="358">
        <f t="shared" si="51"/>
        <v>8827.8</v>
      </c>
      <c r="N184" s="286">
        <v>8714.4</v>
      </c>
      <c r="O184" s="294">
        <v>113.4</v>
      </c>
      <c r="P184" s="294">
        <v>0</v>
      </c>
      <c r="Q184" s="286">
        <f t="shared" si="50"/>
        <v>8827.8</v>
      </c>
      <c r="R184" s="296" t="s">
        <v>835</v>
      </c>
      <c r="S184" s="296" t="s">
        <v>836</v>
      </c>
    </row>
    <row r="185" spans="1:19" ht="24">
      <c r="A185" s="530"/>
      <c r="B185" s="530"/>
      <c r="C185" s="340" t="s">
        <v>311</v>
      </c>
      <c r="D185" s="55" t="s">
        <v>252</v>
      </c>
      <c r="E185" s="320" t="s">
        <v>618</v>
      </c>
      <c r="F185" s="248" t="s">
        <v>728</v>
      </c>
      <c r="G185" s="11" t="s">
        <v>729</v>
      </c>
      <c r="H185" s="212">
        <f t="shared" si="46"/>
        <v>25978.3</v>
      </c>
      <c r="I185" s="316">
        <v>25714.5</v>
      </c>
      <c r="J185" s="316">
        <v>263.8</v>
      </c>
      <c r="K185" s="316">
        <v>0</v>
      </c>
      <c r="L185" s="315">
        <f t="shared" si="52"/>
        <v>25978.3</v>
      </c>
      <c r="M185" s="358">
        <f t="shared" si="51"/>
        <v>6131.4</v>
      </c>
      <c r="N185" s="286">
        <v>6081</v>
      </c>
      <c r="O185" s="294">
        <v>50.4</v>
      </c>
      <c r="P185" s="294">
        <v>0</v>
      </c>
      <c r="Q185" s="286">
        <f t="shared" si="50"/>
        <v>6131.4</v>
      </c>
      <c r="R185" s="296" t="s">
        <v>802</v>
      </c>
      <c r="S185" s="296" t="s">
        <v>837</v>
      </c>
    </row>
    <row r="186" spans="1:19" ht="60">
      <c r="A186" s="530"/>
      <c r="B186" s="530"/>
      <c r="C186" s="340" t="s">
        <v>127</v>
      </c>
      <c r="D186" s="55" t="s">
        <v>288</v>
      </c>
      <c r="E186" s="320" t="s">
        <v>442</v>
      </c>
      <c r="F186" s="244" t="s">
        <v>688</v>
      </c>
      <c r="G186" s="291">
        <v>20</v>
      </c>
      <c r="H186" s="212">
        <f t="shared" si="46"/>
        <v>850.2</v>
      </c>
      <c r="I186" s="314">
        <v>840</v>
      </c>
      <c r="J186" s="314">
        <v>10.2</v>
      </c>
      <c r="K186" s="314">
        <v>0</v>
      </c>
      <c r="L186" s="315">
        <f t="shared" si="52"/>
        <v>850.2</v>
      </c>
      <c r="M186" s="358">
        <f t="shared" si="51"/>
        <v>192.7</v>
      </c>
      <c r="N186" s="286">
        <v>191</v>
      </c>
      <c r="O186" s="294">
        <v>1.7</v>
      </c>
      <c r="P186" s="294">
        <v>0</v>
      </c>
      <c r="Q186" s="286">
        <f t="shared" si="50"/>
        <v>192.7</v>
      </c>
      <c r="R186" s="285" t="s">
        <v>646</v>
      </c>
      <c r="S186" s="285" t="s">
        <v>838</v>
      </c>
    </row>
    <row r="187" spans="1:19" ht="96">
      <c r="A187" s="530"/>
      <c r="B187" s="530"/>
      <c r="C187" s="340" t="s">
        <v>582</v>
      </c>
      <c r="D187" s="55" t="s">
        <v>289</v>
      </c>
      <c r="E187" s="320" t="s">
        <v>617</v>
      </c>
      <c r="F187" s="244" t="s">
        <v>501</v>
      </c>
      <c r="G187" s="291">
        <v>30</v>
      </c>
      <c r="H187" s="212">
        <f>L187</f>
        <v>913.5</v>
      </c>
      <c r="I187" s="314">
        <v>900</v>
      </c>
      <c r="J187" s="314">
        <v>13.5</v>
      </c>
      <c r="K187" s="314">
        <v>0</v>
      </c>
      <c r="L187" s="315">
        <f t="shared" si="52"/>
        <v>913.5</v>
      </c>
      <c r="M187" s="358">
        <f>Q187</f>
        <v>66.5</v>
      </c>
      <c r="N187" s="286">
        <v>65.9</v>
      </c>
      <c r="O187" s="294">
        <v>0.6</v>
      </c>
      <c r="P187" s="294">
        <v>0</v>
      </c>
      <c r="Q187" s="286">
        <f t="shared" si="50"/>
        <v>66.5</v>
      </c>
      <c r="R187" s="285" t="s">
        <v>785</v>
      </c>
      <c r="S187" s="296">
        <v>0</v>
      </c>
    </row>
    <row r="188" spans="1:19" ht="24">
      <c r="A188" s="530"/>
      <c r="B188" s="530"/>
      <c r="C188" s="340" t="s">
        <v>164</v>
      </c>
      <c r="D188" s="69"/>
      <c r="E188" s="290"/>
      <c r="F188" s="297"/>
      <c r="G188" s="291"/>
      <c r="H188" s="212">
        <f t="shared" si="46"/>
        <v>9419.7</v>
      </c>
      <c r="I188" s="301">
        <f>I189</f>
        <v>9200.2</v>
      </c>
      <c r="J188" s="301">
        <f>J189</f>
        <v>219.5</v>
      </c>
      <c r="K188" s="301">
        <f>K189</f>
        <v>0</v>
      </c>
      <c r="L188" s="315">
        <f t="shared" si="52"/>
        <v>9419.7</v>
      </c>
      <c r="M188" s="294">
        <f>Q188</f>
        <v>627.7</v>
      </c>
      <c r="N188" s="294">
        <f>N189</f>
        <v>620.7</v>
      </c>
      <c r="O188" s="294">
        <f>O189</f>
        <v>7</v>
      </c>
      <c r="P188" s="294">
        <f>P189</f>
        <v>0</v>
      </c>
      <c r="Q188" s="286">
        <f t="shared" si="50"/>
        <v>627.7</v>
      </c>
      <c r="R188" s="299">
        <f>R189+R190+R191+R192</f>
        <v>38</v>
      </c>
      <c r="S188" s="299">
        <f>S189+S190+S191+S192</f>
        <v>33</v>
      </c>
    </row>
    <row r="189" spans="1:19" ht="29.25" customHeight="1">
      <c r="A189" s="530"/>
      <c r="B189" s="530"/>
      <c r="C189" s="304" t="s">
        <v>165</v>
      </c>
      <c r="D189" s="565" t="s">
        <v>290</v>
      </c>
      <c r="E189" s="633" t="s">
        <v>625</v>
      </c>
      <c r="F189" s="247" t="s">
        <v>733</v>
      </c>
      <c r="G189" s="291">
        <v>30</v>
      </c>
      <c r="H189" s="539">
        <f>I189+J189</f>
        <v>9419.7</v>
      </c>
      <c r="I189" s="572">
        <v>9200.2</v>
      </c>
      <c r="J189" s="572">
        <f>112.6+106.9</f>
        <v>219.5</v>
      </c>
      <c r="K189" s="346"/>
      <c r="L189" s="572">
        <f>J189+I189+K190</f>
        <v>9419.7</v>
      </c>
      <c r="M189" s="646">
        <f>Q189</f>
        <v>627.7</v>
      </c>
      <c r="N189" s="549">
        <v>620.7</v>
      </c>
      <c r="O189" s="561">
        <v>7</v>
      </c>
      <c r="P189" s="561">
        <v>0</v>
      </c>
      <c r="Q189" s="549">
        <f>O189+N189</f>
        <v>627.7</v>
      </c>
      <c r="R189" s="296">
        <v>29</v>
      </c>
      <c r="S189" s="296">
        <v>27</v>
      </c>
    </row>
    <row r="190" spans="1:19" ht="36">
      <c r="A190" s="530"/>
      <c r="B190" s="530"/>
      <c r="C190" s="304" t="s">
        <v>166</v>
      </c>
      <c r="D190" s="566"/>
      <c r="E190" s="635"/>
      <c r="F190" s="244" t="s">
        <v>734</v>
      </c>
      <c r="G190" s="80" t="s">
        <v>737</v>
      </c>
      <c r="H190" s="540"/>
      <c r="I190" s="573"/>
      <c r="J190" s="573"/>
      <c r="K190" s="347">
        <v>0</v>
      </c>
      <c r="L190" s="573"/>
      <c r="M190" s="644"/>
      <c r="N190" s="564"/>
      <c r="O190" s="562"/>
      <c r="P190" s="562"/>
      <c r="Q190" s="564"/>
      <c r="R190" s="299">
        <v>0</v>
      </c>
      <c r="S190" s="296">
        <v>0</v>
      </c>
    </row>
    <row r="191" spans="1:19" ht="29.25" customHeight="1">
      <c r="A191" s="530"/>
      <c r="B191" s="530"/>
      <c r="C191" s="304" t="s">
        <v>167</v>
      </c>
      <c r="D191" s="566"/>
      <c r="E191" s="635"/>
      <c r="F191" s="244" t="s">
        <v>735</v>
      </c>
      <c r="G191" s="291">
        <v>35</v>
      </c>
      <c r="H191" s="540"/>
      <c r="I191" s="573"/>
      <c r="J191" s="573"/>
      <c r="K191" s="347"/>
      <c r="L191" s="573"/>
      <c r="M191" s="644"/>
      <c r="N191" s="564"/>
      <c r="O191" s="562"/>
      <c r="P191" s="562"/>
      <c r="Q191" s="564"/>
      <c r="R191" s="299">
        <v>6</v>
      </c>
      <c r="S191" s="296">
        <v>4</v>
      </c>
    </row>
    <row r="192" spans="1:19" ht="24.75" customHeight="1">
      <c r="A192" s="530"/>
      <c r="B192" s="530"/>
      <c r="C192" s="304" t="s">
        <v>168</v>
      </c>
      <c r="D192" s="567"/>
      <c r="E192" s="634"/>
      <c r="F192" s="244" t="s">
        <v>736</v>
      </c>
      <c r="G192" s="291">
        <v>20</v>
      </c>
      <c r="H192" s="541"/>
      <c r="I192" s="574"/>
      <c r="J192" s="574"/>
      <c r="K192" s="348"/>
      <c r="L192" s="574"/>
      <c r="M192" s="645"/>
      <c r="N192" s="550"/>
      <c r="O192" s="563"/>
      <c r="P192" s="563"/>
      <c r="Q192" s="550"/>
      <c r="R192" s="299">
        <v>3</v>
      </c>
      <c r="S192" s="296">
        <v>2</v>
      </c>
    </row>
    <row r="193" spans="1:19" ht="26.25" customHeight="1">
      <c r="A193" s="530"/>
      <c r="B193" s="530"/>
      <c r="C193" s="340" t="s">
        <v>14</v>
      </c>
      <c r="D193" s="55" t="s">
        <v>277</v>
      </c>
      <c r="E193" s="320" t="s">
        <v>386</v>
      </c>
      <c r="F193" s="247" t="s">
        <v>689</v>
      </c>
      <c r="G193" s="291">
        <v>75</v>
      </c>
      <c r="H193" s="212">
        <f t="shared" si="46"/>
        <v>674.4</v>
      </c>
      <c r="I193" s="314">
        <v>669</v>
      </c>
      <c r="J193" s="314">
        <v>5.4</v>
      </c>
      <c r="K193" s="314">
        <v>0</v>
      </c>
      <c r="L193" s="314">
        <f>J193+I193+K193</f>
        <v>674.4</v>
      </c>
      <c r="M193" s="358">
        <f aca="true" t="shared" si="53" ref="M193:M199">Q193</f>
        <v>98.60000000000001</v>
      </c>
      <c r="N193" s="286">
        <v>98.4</v>
      </c>
      <c r="O193" s="294">
        <v>0.2</v>
      </c>
      <c r="P193" s="294">
        <v>0</v>
      </c>
      <c r="Q193" s="286">
        <f aca="true" t="shared" si="54" ref="Q193:Q199">O193+N193+P193</f>
        <v>98.60000000000001</v>
      </c>
      <c r="R193" s="299">
        <v>11</v>
      </c>
      <c r="S193" s="296">
        <v>3</v>
      </c>
    </row>
    <row r="194" spans="1:19" ht="46.5" customHeight="1">
      <c r="A194" s="530"/>
      <c r="B194" s="530"/>
      <c r="C194" s="340" t="s">
        <v>128</v>
      </c>
      <c r="D194" s="55" t="s">
        <v>287</v>
      </c>
      <c r="E194" s="320" t="s">
        <v>413</v>
      </c>
      <c r="F194" s="244" t="s">
        <v>690</v>
      </c>
      <c r="G194" s="291">
        <v>550</v>
      </c>
      <c r="H194" s="212">
        <f t="shared" si="46"/>
        <v>16613.7</v>
      </c>
      <c r="I194" s="314">
        <v>16384.3</v>
      </c>
      <c r="J194" s="314">
        <v>229.4</v>
      </c>
      <c r="K194" s="314">
        <v>0</v>
      </c>
      <c r="L194" s="314">
        <f aca="true" t="shared" si="55" ref="L194:L199">J194+I194+K194</f>
        <v>16613.7</v>
      </c>
      <c r="M194" s="358">
        <f t="shared" si="53"/>
        <v>3839</v>
      </c>
      <c r="N194" s="286">
        <v>3792.2</v>
      </c>
      <c r="O194" s="294">
        <v>46.8</v>
      </c>
      <c r="P194" s="294">
        <v>0</v>
      </c>
      <c r="Q194" s="286">
        <f t="shared" si="54"/>
        <v>3839</v>
      </c>
      <c r="R194" s="296">
        <v>575</v>
      </c>
      <c r="S194" s="296">
        <v>487</v>
      </c>
    </row>
    <row r="195" spans="1:19" ht="46.5" customHeight="1">
      <c r="A195" s="530"/>
      <c r="B195" s="530"/>
      <c r="C195" s="340" t="s">
        <v>466</v>
      </c>
      <c r="D195" s="55"/>
      <c r="E195" s="320" t="s">
        <v>467</v>
      </c>
      <c r="F195" s="244" t="s">
        <v>767</v>
      </c>
      <c r="G195" s="291">
        <v>41</v>
      </c>
      <c r="H195" s="212">
        <f t="shared" si="46"/>
        <v>13229.2</v>
      </c>
      <c r="I195" s="314">
        <v>13229.2</v>
      </c>
      <c r="J195" s="314">
        <v>0</v>
      </c>
      <c r="K195" s="314">
        <v>0</v>
      </c>
      <c r="L195" s="314">
        <f t="shared" si="55"/>
        <v>13229.2</v>
      </c>
      <c r="M195" s="358">
        <f t="shared" si="53"/>
        <v>0</v>
      </c>
      <c r="N195" s="294">
        <v>0</v>
      </c>
      <c r="O195" s="294">
        <v>0</v>
      </c>
      <c r="P195" s="294">
        <v>0</v>
      </c>
      <c r="Q195" s="286">
        <f t="shared" si="54"/>
        <v>0</v>
      </c>
      <c r="R195" s="296">
        <v>0</v>
      </c>
      <c r="S195" s="296">
        <v>0</v>
      </c>
    </row>
    <row r="196" spans="1:20" ht="69" customHeight="1">
      <c r="A196" s="530"/>
      <c r="B196" s="530"/>
      <c r="C196" s="340" t="s">
        <v>469</v>
      </c>
      <c r="D196" s="55"/>
      <c r="E196" s="320" t="s">
        <v>468</v>
      </c>
      <c r="F196" s="244" t="s">
        <v>766</v>
      </c>
      <c r="G196" s="291">
        <v>10</v>
      </c>
      <c r="H196" s="212">
        <f t="shared" si="46"/>
        <v>2274</v>
      </c>
      <c r="I196" s="314">
        <v>1840</v>
      </c>
      <c r="J196" s="314">
        <v>434</v>
      </c>
      <c r="K196" s="314">
        <v>0</v>
      </c>
      <c r="L196" s="314">
        <f t="shared" si="55"/>
        <v>2274</v>
      </c>
      <c r="M196" s="358">
        <f t="shared" si="53"/>
        <v>33.4</v>
      </c>
      <c r="N196" s="294">
        <v>0</v>
      </c>
      <c r="O196" s="294">
        <v>33.4</v>
      </c>
      <c r="P196" s="294">
        <v>0</v>
      </c>
      <c r="Q196" s="286">
        <f t="shared" si="54"/>
        <v>33.4</v>
      </c>
      <c r="R196" s="299">
        <v>0</v>
      </c>
      <c r="S196" s="296">
        <v>0</v>
      </c>
      <c r="T196" s="292" t="s">
        <v>840</v>
      </c>
    </row>
    <row r="197" spans="1:20" ht="46.5" customHeight="1">
      <c r="A197" s="530"/>
      <c r="B197" s="530"/>
      <c r="C197" s="340" t="s">
        <v>473</v>
      </c>
      <c r="D197" s="55"/>
      <c r="E197" s="320" t="s">
        <v>474</v>
      </c>
      <c r="F197" s="244" t="s">
        <v>519</v>
      </c>
      <c r="G197" s="291">
        <v>50</v>
      </c>
      <c r="H197" s="212">
        <v>600</v>
      </c>
      <c r="I197" s="314">
        <v>600</v>
      </c>
      <c r="J197" s="314">
        <v>0</v>
      </c>
      <c r="K197" s="314">
        <v>0</v>
      </c>
      <c r="L197" s="314">
        <f t="shared" si="55"/>
        <v>600</v>
      </c>
      <c r="M197" s="358">
        <f t="shared" si="53"/>
        <v>100</v>
      </c>
      <c r="N197" s="294">
        <v>0</v>
      </c>
      <c r="O197" s="294">
        <v>0</v>
      </c>
      <c r="P197" s="294">
        <v>100</v>
      </c>
      <c r="Q197" s="286">
        <f t="shared" si="54"/>
        <v>100</v>
      </c>
      <c r="R197" s="296">
        <v>37</v>
      </c>
      <c r="S197" s="296">
        <v>34</v>
      </c>
      <c r="T197" s="292">
        <v>70</v>
      </c>
    </row>
    <row r="198" spans="1:20" ht="36.75" customHeight="1">
      <c r="A198" s="531"/>
      <c r="B198" s="530"/>
      <c r="C198" s="340" t="s">
        <v>486</v>
      </c>
      <c r="D198" s="71"/>
      <c r="E198" s="291" t="s">
        <v>487</v>
      </c>
      <c r="F198" s="247">
        <v>1.54</v>
      </c>
      <c r="G198" s="71">
        <v>300</v>
      </c>
      <c r="H198" s="212">
        <f t="shared" si="46"/>
        <v>462</v>
      </c>
      <c r="I198" s="314">
        <v>462</v>
      </c>
      <c r="J198" s="314">
        <v>0</v>
      </c>
      <c r="K198" s="314">
        <v>0</v>
      </c>
      <c r="L198" s="314">
        <f t="shared" si="55"/>
        <v>462</v>
      </c>
      <c r="M198" s="358">
        <f t="shared" si="53"/>
        <v>0</v>
      </c>
      <c r="N198" s="294">
        <v>0</v>
      </c>
      <c r="O198" s="294">
        <v>0</v>
      </c>
      <c r="P198" s="294">
        <v>0</v>
      </c>
      <c r="Q198" s="286">
        <f t="shared" si="54"/>
        <v>0</v>
      </c>
      <c r="R198" s="299">
        <v>55</v>
      </c>
      <c r="S198" s="296">
        <v>28</v>
      </c>
      <c r="T198" s="292"/>
    </row>
    <row r="199" spans="1:21" ht="185.25" customHeight="1">
      <c r="A199" s="343"/>
      <c r="B199" s="531"/>
      <c r="C199" s="340" t="s">
        <v>548</v>
      </c>
      <c r="D199" s="71" t="s">
        <v>421</v>
      </c>
      <c r="E199" s="291" t="s">
        <v>549</v>
      </c>
      <c r="F199" s="247" t="s">
        <v>674</v>
      </c>
      <c r="G199" s="71">
        <v>19</v>
      </c>
      <c r="H199" s="214">
        <v>666.5</v>
      </c>
      <c r="I199" s="314">
        <v>0</v>
      </c>
      <c r="J199" s="314">
        <v>0</v>
      </c>
      <c r="K199" s="314">
        <v>666.5</v>
      </c>
      <c r="L199" s="314">
        <f t="shared" si="55"/>
        <v>666.5</v>
      </c>
      <c r="M199" s="358">
        <f t="shared" si="53"/>
        <v>110</v>
      </c>
      <c r="N199" s="294">
        <v>0</v>
      </c>
      <c r="O199" s="294">
        <v>0</v>
      </c>
      <c r="P199" s="294">
        <v>110</v>
      </c>
      <c r="Q199" s="286">
        <f t="shared" si="54"/>
        <v>110</v>
      </c>
      <c r="R199" s="296" t="s">
        <v>805</v>
      </c>
      <c r="S199" s="285" t="s">
        <v>806</v>
      </c>
      <c r="T199" s="292">
        <v>101.2</v>
      </c>
      <c r="U199" s="292">
        <f>Q199-T199</f>
        <v>8.799999999999997</v>
      </c>
    </row>
    <row r="200" spans="1:19" s="278" customFormat="1" ht="21.75" customHeight="1">
      <c r="A200" s="96"/>
      <c r="B200" s="34" t="s">
        <v>316</v>
      </c>
      <c r="C200" s="309"/>
      <c r="D200" s="279"/>
      <c r="E200" s="279"/>
      <c r="F200" s="309"/>
      <c r="G200" s="309"/>
      <c r="H200" s="279">
        <f>H199+H198+H197+H196+H195+H194+H193+H188+H187+H186+H185+H184+H183+H182+H181+H180+H179+H178+H177+H176+H175+H174+H173+H172+H171+H170+H169+H168+H167+H166+H165+H164+H163+H162+H161+H160+H159+H158+H157+H156+H155+H154+H153+H152+H151+H150+H149+H148+H147+H146</f>
        <v>1115926.097</v>
      </c>
      <c r="I200" s="279">
        <f aca="true" t="shared" si="56" ref="I200:Q200">I199+I198+I197+I196+I195+I194+I193+I188+I187+I186+I185+I184+I183+I182+I181+I180+I179+I178+I177+I176+I175+I174+I173+I172+I171+I170+I169+I168+I167+I166+I165+I164+I163+I162+I161+I160+I159+I158+I157+I156+I155+I154+I153+I152+I151+I150+I149+I148+I147+I146</f>
        <v>1095613.7970000003</v>
      </c>
      <c r="J200" s="279">
        <f t="shared" si="56"/>
        <v>19645.800000000003</v>
      </c>
      <c r="K200" s="279">
        <f t="shared" si="56"/>
        <v>666.5</v>
      </c>
      <c r="L200" s="279">
        <f t="shared" si="56"/>
        <v>1115926.097</v>
      </c>
      <c r="M200" s="279">
        <f t="shared" si="56"/>
        <v>250292.5</v>
      </c>
      <c r="N200" s="279">
        <f t="shared" si="56"/>
        <v>246307.8</v>
      </c>
      <c r="O200" s="279">
        <f t="shared" si="56"/>
        <v>3774.7000000000003</v>
      </c>
      <c r="P200" s="279">
        <f t="shared" si="56"/>
        <v>210</v>
      </c>
      <c r="Q200" s="279">
        <f t="shared" si="56"/>
        <v>250292.5</v>
      </c>
      <c r="R200" s="279"/>
      <c r="S200" s="279"/>
    </row>
    <row r="201" spans="1:19" ht="24">
      <c r="A201" s="534" t="s">
        <v>129</v>
      </c>
      <c r="B201" s="534" t="s">
        <v>452</v>
      </c>
      <c r="C201" s="340" t="s">
        <v>130</v>
      </c>
      <c r="D201" s="565" t="s">
        <v>259</v>
      </c>
      <c r="E201" s="633" t="s">
        <v>366</v>
      </c>
      <c r="F201" s="244">
        <v>20</v>
      </c>
      <c r="G201" s="80" t="s">
        <v>712</v>
      </c>
      <c r="H201" s="568">
        <f>L201</f>
        <v>625</v>
      </c>
      <c r="I201" s="559">
        <v>615</v>
      </c>
      <c r="J201" s="559">
        <v>10</v>
      </c>
      <c r="K201" s="559">
        <v>0</v>
      </c>
      <c r="L201" s="559">
        <f>I201+J201+K201</f>
        <v>625</v>
      </c>
      <c r="M201" s="646">
        <f>Q201</f>
        <v>124.9</v>
      </c>
      <c r="N201" s="286">
        <v>0</v>
      </c>
      <c r="O201" s="294">
        <v>0</v>
      </c>
      <c r="P201" s="294">
        <v>0</v>
      </c>
      <c r="Q201" s="549">
        <f>N201+N202+O201+O202+P201+P202</f>
        <v>124.9</v>
      </c>
      <c r="R201" s="299">
        <v>4</v>
      </c>
      <c r="S201" s="296">
        <v>3</v>
      </c>
    </row>
    <row r="202" spans="1:19" ht="24">
      <c r="A202" s="530"/>
      <c r="B202" s="530"/>
      <c r="C202" s="340" t="s">
        <v>131</v>
      </c>
      <c r="D202" s="566"/>
      <c r="E202" s="635"/>
      <c r="F202" s="244">
        <v>21</v>
      </c>
      <c r="G202" s="80" t="s">
        <v>712</v>
      </c>
      <c r="H202" s="569"/>
      <c r="I202" s="560"/>
      <c r="J202" s="560"/>
      <c r="K202" s="560"/>
      <c r="L202" s="560"/>
      <c r="M202" s="645"/>
      <c r="N202" s="286">
        <v>123.9</v>
      </c>
      <c r="O202" s="294">
        <v>1</v>
      </c>
      <c r="P202" s="294">
        <v>0</v>
      </c>
      <c r="Q202" s="550"/>
      <c r="R202" s="299">
        <v>6</v>
      </c>
      <c r="S202" s="296">
        <v>3</v>
      </c>
    </row>
    <row r="203" spans="1:19" ht="36">
      <c r="A203" s="530"/>
      <c r="B203" s="530"/>
      <c r="C203" s="340" t="s">
        <v>132</v>
      </c>
      <c r="D203" s="567"/>
      <c r="E203" s="634"/>
      <c r="F203" s="244">
        <v>2</v>
      </c>
      <c r="G203" s="291">
        <v>30</v>
      </c>
      <c r="H203" s="215">
        <f aca="true" t="shared" si="57" ref="H203:H208">L203</f>
        <v>730</v>
      </c>
      <c r="I203" s="314">
        <v>720</v>
      </c>
      <c r="J203" s="314">
        <v>10</v>
      </c>
      <c r="K203" s="314">
        <v>0</v>
      </c>
      <c r="L203" s="314">
        <f aca="true" t="shared" si="58" ref="L203:L208">I203+J203+K203</f>
        <v>730</v>
      </c>
      <c r="M203" s="358">
        <f>N203+O203</f>
        <v>102</v>
      </c>
      <c r="N203" s="286">
        <v>100</v>
      </c>
      <c r="O203" s="294">
        <v>2</v>
      </c>
      <c r="P203" s="294">
        <v>0</v>
      </c>
      <c r="Q203" s="286">
        <f aca="true" t="shared" si="59" ref="Q203:Q208">N203+O203</f>
        <v>102</v>
      </c>
      <c r="R203" s="296">
        <v>28</v>
      </c>
      <c r="S203" s="296">
        <v>9</v>
      </c>
    </row>
    <row r="204" spans="1:19" ht="24">
      <c r="A204" s="530"/>
      <c r="B204" s="530"/>
      <c r="C204" s="340" t="s">
        <v>134</v>
      </c>
      <c r="D204" s="55" t="s">
        <v>205</v>
      </c>
      <c r="E204" s="320" t="s">
        <v>363</v>
      </c>
      <c r="F204" s="244">
        <v>3</v>
      </c>
      <c r="G204" s="291">
        <v>890</v>
      </c>
      <c r="H204" s="212">
        <f t="shared" si="57"/>
        <v>32488.6</v>
      </c>
      <c r="I204" s="314">
        <v>32040</v>
      </c>
      <c r="J204" s="314">
        <v>448.6</v>
      </c>
      <c r="K204" s="314">
        <v>0</v>
      </c>
      <c r="L204" s="314">
        <f t="shared" si="58"/>
        <v>32488.6</v>
      </c>
      <c r="M204" s="358">
        <f>Q204</f>
        <v>7241.2</v>
      </c>
      <c r="N204" s="286">
        <v>7125</v>
      </c>
      <c r="O204" s="294">
        <v>116.2</v>
      </c>
      <c r="P204" s="294">
        <v>0</v>
      </c>
      <c r="Q204" s="286">
        <f t="shared" si="59"/>
        <v>7241.2</v>
      </c>
      <c r="R204" s="296">
        <v>801</v>
      </c>
      <c r="S204" s="296">
        <v>786</v>
      </c>
    </row>
    <row r="205" spans="1:19" ht="36">
      <c r="A205" s="530"/>
      <c r="B205" s="530"/>
      <c r="C205" s="340" t="s">
        <v>135</v>
      </c>
      <c r="D205" s="55" t="s">
        <v>206</v>
      </c>
      <c r="E205" s="320" t="s">
        <v>362</v>
      </c>
      <c r="F205" s="244">
        <v>10</v>
      </c>
      <c r="G205" s="291">
        <v>400</v>
      </c>
      <c r="H205" s="212">
        <f t="shared" si="57"/>
        <v>4100</v>
      </c>
      <c r="I205" s="314">
        <v>4000</v>
      </c>
      <c r="J205" s="314">
        <v>100</v>
      </c>
      <c r="K205" s="314">
        <v>0</v>
      </c>
      <c r="L205" s="314">
        <f t="shared" si="58"/>
        <v>4100</v>
      </c>
      <c r="M205" s="358">
        <f>Q205</f>
        <v>1577.9</v>
      </c>
      <c r="N205" s="286">
        <v>1570</v>
      </c>
      <c r="O205" s="294">
        <v>7.9</v>
      </c>
      <c r="P205" s="294">
        <v>0</v>
      </c>
      <c r="Q205" s="286">
        <f t="shared" si="59"/>
        <v>1577.9</v>
      </c>
      <c r="R205" s="299">
        <v>158</v>
      </c>
      <c r="S205" s="296">
        <v>115</v>
      </c>
    </row>
    <row r="206" spans="1:19" ht="61.5" customHeight="1">
      <c r="A206" s="530"/>
      <c r="B206" s="530"/>
      <c r="C206" s="340" t="s">
        <v>563</v>
      </c>
      <c r="D206" s="55" t="s">
        <v>207</v>
      </c>
      <c r="E206" s="320" t="s">
        <v>365</v>
      </c>
      <c r="F206" s="244">
        <v>6</v>
      </c>
      <c r="G206" s="291">
        <v>90</v>
      </c>
      <c r="H206" s="212">
        <f t="shared" si="57"/>
        <v>6557.8</v>
      </c>
      <c r="I206" s="314">
        <v>6480</v>
      </c>
      <c r="J206" s="314">
        <v>77.8</v>
      </c>
      <c r="K206" s="314">
        <v>0</v>
      </c>
      <c r="L206" s="314">
        <f t="shared" si="58"/>
        <v>6557.8</v>
      </c>
      <c r="M206" s="358">
        <f>Q206</f>
        <v>1480</v>
      </c>
      <c r="N206" s="286">
        <v>1464</v>
      </c>
      <c r="O206" s="294">
        <v>16</v>
      </c>
      <c r="P206" s="294">
        <v>0</v>
      </c>
      <c r="Q206" s="286">
        <f t="shared" si="59"/>
        <v>1480</v>
      </c>
      <c r="R206" s="296" t="s">
        <v>839</v>
      </c>
      <c r="S206" s="296" t="s">
        <v>787</v>
      </c>
    </row>
    <row r="207" spans="1:19" ht="51" customHeight="1">
      <c r="A207" s="530"/>
      <c r="B207" s="530"/>
      <c r="C207" s="340" t="s">
        <v>136</v>
      </c>
      <c r="D207" s="55" t="s">
        <v>261</v>
      </c>
      <c r="E207" s="320" t="s">
        <v>443</v>
      </c>
      <c r="F207" s="244">
        <v>2.4</v>
      </c>
      <c r="G207" s="291">
        <v>850</v>
      </c>
      <c r="H207" s="212">
        <f t="shared" si="57"/>
        <v>2040</v>
      </c>
      <c r="I207" s="314">
        <v>2040</v>
      </c>
      <c r="J207" s="314">
        <v>0</v>
      </c>
      <c r="K207" s="314">
        <v>0</v>
      </c>
      <c r="L207" s="314">
        <f t="shared" si="58"/>
        <v>2040</v>
      </c>
      <c r="M207" s="358">
        <f>Q207</f>
        <v>0</v>
      </c>
      <c r="N207" s="286">
        <v>0</v>
      </c>
      <c r="O207" s="294">
        <v>0</v>
      </c>
      <c r="P207" s="294">
        <v>0</v>
      </c>
      <c r="Q207" s="286">
        <f t="shared" si="59"/>
        <v>0</v>
      </c>
      <c r="R207" s="296">
        <v>0</v>
      </c>
      <c r="S207" s="296">
        <v>0</v>
      </c>
    </row>
    <row r="208" spans="1:19" ht="24">
      <c r="A208" s="530"/>
      <c r="B208" s="530"/>
      <c r="C208" s="340" t="s">
        <v>137</v>
      </c>
      <c r="D208" s="55" t="s">
        <v>258</v>
      </c>
      <c r="E208" s="320" t="s">
        <v>364</v>
      </c>
      <c r="F208" s="247">
        <v>3.75</v>
      </c>
      <c r="G208" s="291">
        <v>20</v>
      </c>
      <c r="H208" s="212">
        <f t="shared" si="57"/>
        <v>75</v>
      </c>
      <c r="I208" s="314">
        <v>75</v>
      </c>
      <c r="J208" s="314">
        <v>0</v>
      </c>
      <c r="K208" s="314">
        <v>0</v>
      </c>
      <c r="L208" s="314">
        <f t="shared" si="58"/>
        <v>75</v>
      </c>
      <c r="M208" s="358">
        <f>Q208</f>
        <v>0</v>
      </c>
      <c r="N208" s="286">
        <v>0</v>
      </c>
      <c r="O208" s="294">
        <v>0</v>
      </c>
      <c r="P208" s="294">
        <v>0</v>
      </c>
      <c r="Q208" s="286">
        <f t="shared" si="59"/>
        <v>0</v>
      </c>
      <c r="R208" s="299">
        <v>0</v>
      </c>
      <c r="S208" s="296">
        <v>0</v>
      </c>
    </row>
    <row r="209" spans="1:19" s="278" customFormat="1" ht="19.5" customHeight="1">
      <c r="A209" s="309"/>
      <c r="B209" s="34" t="s">
        <v>316</v>
      </c>
      <c r="C209" s="309"/>
      <c r="D209" s="279"/>
      <c r="E209" s="279"/>
      <c r="F209" s="309"/>
      <c r="G209" s="309"/>
      <c r="H209" s="279">
        <f>H208+H207+H206+H205+H204+H203+H202+H201</f>
        <v>46616.399999999994</v>
      </c>
      <c r="I209" s="279">
        <f aca="true" t="shared" si="60" ref="I209:Q209">I208+I207+I206+I205+I204+I203+I202+I201</f>
        <v>45970</v>
      </c>
      <c r="J209" s="279">
        <f t="shared" si="60"/>
        <v>646.4000000000001</v>
      </c>
      <c r="K209" s="279">
        <f t="shared" si="60"/>
        <v>0</v>
      </c>
      <c r="L209" s="279">
        <f t="shared" si="60"/>
        <v>46616.399999999994</v>
      </c>
      <c r="M209" s="279">
        <f t="shared" si="60"/>
        <v>10526</v>
      </c>
      <c r="N209" s="279">
        <f t="shared" si="60"/>
        <v>10382.9</v>
      </c>
      <c r="O209" s="279">
        <f t="shared" si="60"/>
        <v>143.1</v>
      </c>
      <c r="P209" s="279">
        <f t="shared" si="60"/>
        <v>0</v>
      </c>
      <c r="Q209" s="279">
        <f t="shared" si="60"/>
        <v>10526</v>
      </c>
      <c r="R209" s="279"/>
      <c r="S209" s="279"/>
    </row>
    <row r="210" spans="1:19" ht="58.5" customHeight="1">
      <c r="A210" s="534" t="s">
        <v>138</v>
      </c>
      <c r="B210" s="557" t="s">
        <v>322</v>
      </c>
      <c r="C210" s="340" t="s">
        <v>139</v>
      </c>
      <c r="D210" s="535" t="s">
        <v>609</v>
      </c>
      <c r="E210" s="639" t="s">
        <v>293</v>
      </c>
      <c r="F210" s="244">
        <v>350</v>
      </c>
      <c r="G210" s="291">
        <v>1</v>
      </c>
      <c r="H210" s="212">
        <f>L210</f>
        <v>350</v>
      </c>
      <c r="I210" s="300">
        <v>350</v>
      </c>
      <c r="J210" s="300">
        <v>0</v>
      </c>
      <c r="K210" s="313">
        <v>0</v>
      </c>
      <c r="L210" s="314">
        <f>I210+J210+K210</f>
        <v>350</v>
      </c>
      <c r="M210" s="358">
        <f>Q210</f>
        <v>0</v>
      </c>
      <c r="N210" s="294">
        <v>0</v>
      </c>
      <c r="O210" s="294">
        <v>0</v>
      </c>
      <c r="P210" s="294">
        <v>0</v>
      </c>
      <c r="Q210" s="286">
        <f>O210+N210</f>
        <v>0</v>
      </c>
      <c r="R210" s="299">
        <v>0</v>
      </c>
      <c r="S210" s="296">
        <v>0</v>
      </c>
    </row>
    <row r="211" spans="1:19" ht="50.25" customHeight="1">
      <c r="A211" s="530"/>
      <c r="B211" s="557"/>
      <c r="C211" s="340" t="s">
        <v>140</v>
      </c>
      <c r="D211" s="558"/>
      <c r="E211" s="640"/>
      <c r="F211" s="244" t="s">
        <v>502</v>
      </c>
      <c r="G211" s="291">
        <v>8</v>
      </c>
      <c r="H211" s="212">
        <f>L211</f>
        <v>521.3</v>
      </c>
      <c r="I211" s="300">
        <v>521.3</v>
      </c>
      <c r="J211" s="300">
        <v>0</v>
      </c>
      <c r="K211" s="313">
        <v>0</v>
      </c>
      <c r="L211" s="314">
        <f>I211+J211+K211</f>
        <v>521.3</v>
      </c>
      <c r="M211" s="358">
        <f>Q211</f>
        <v>109</v>
      </c>
      <c r="N211" s="286">
        <v>109</v>
      </c>
      <c r="O211" s="294">
        <v>0</v>
      </c>
      <c r="P211" s="294">
        <v>0</v>
      </c>
      <c r="Q211" s="286">
        <f>O211+N211</f>
        <v>109</v>
      </c>
      <c r="R211" s="296">
        <v>8</v>
      </c>
      <c r="S211" s="296">
        <v>8</v>
      </c>
    </row>
    <row r="212" spans="1:19" s="278" customFormat="1" ht="21.75" customHeight="1">
      <c r="A212" s="107"/>
      <c r="B212" s="108" t="s">
        <v>316</v>
      </c>
      <c r="C212" s="309"/>
      <c r="D212" s="309"/>
      <c r="E212" s="309"/>
      <c r="F212" s="109"/>
      <c r="G212" s="309"/>
      <c r="H212" s="309">
        <f>SUM(H210:H211)</f>
        <v>871.3</v>
      </c>
      <c r="I212" s="309">
        <f aca="true" t="shared" si="61" ref="I212:Q212">SUM(I210:I211)</f>
        <v>871.3</v>
      </c>
      <c r="J212" s="309">
        <f t="shared" si="61"/>
        <v>0</v>
      </c>
      <c r="K212" s="309">
        <f t="shared" si="61"/>
        <v>0</v>
      </c>
      <c r="L212" s="309">
        <f t="shared" si="61"/>
        <v>871.3</v>
      </c>
      <c r="M212" s="309">
        <f t="shared" si="61"/>
        <v>109</v>
      </c>
      <c r="N212" s="309">
        <f t="shared" si="61"/>
        <v>109</v>
      </c>
      <c r="O212" s="309">
        <f t="shared" si="61"/>
        <v>0</v>
      </c>
      <c r="P212" s="309">
        <f t="shared" si="61"/>
        <v>0</v>
      </c>
      <c r="Q212" s="309">
        <f t="shared" si="61"/>
        <v>109</v>
      </c>
      <c r="R212" s="309"/>
      <c r="S212" s="309"/>
    </row>
    <row r="213" spans="1:19" ht="138" customHeight="1">
      <c r="A213" s="530" t="s">
        <v>143</v>
      </c>
      <c r="B213" s="534" t="s">
        <v>323</v>
      </c>
      <c r="C213" s="134" t="s">
        <v>141</v>
      </c>
      <c r="D213" s="61" t="s">
        <v>294</v>
      </c>
      <c r="E213" s="641" t="s">
        <v>444</v>
      </c>
      <c r="F213" s="255" t="s">
        <v>754</v>
      </c>
      <c r="G213" s="291">
        <v>5800</v>
      </c>
      <c r="H213" s="212">
        <v>90864.3</v>
      </c>
      <c r="I213" s="300">
        <v>89521.5</v>
      </c>
      <c r="J213" s="300">
        <v>1342.8</v>
      </c>
      <c r="K213" s="300">
        <v>0</v>
      </c>
      <c r="L213" s="314">
        <f>I213+J213+K213</f>
        <v>90864.3</v>
      </c>
      <c r="M213" s="358">
        <f aca="true" t="shared" si="62" ref="M213:M221">Q213</f>
        <v>24001.1</v>
      </c>
      <c r="N213" s="319">
        <v>23696.6</v>
      </c>
      <c r="O213" s="319">
        <v>304.5</v>
      </c>
      <c r="P213" s="294">
        <v>0</v>
      </c>
      <c r="Q213" s="286">
        <f aca="true" t="shared" si="63" ref="Q213:Q221">O213+N213</f>
        <v>24001.1</v>
      </c>
      <c r="R213" s="91">
        <v>1386</v>
      </c>
      <c r="S213" s="296">
        <v>492</v>
      </c>
    </row>
    <row r="214" spans="1:19" ht="138" customHeight="1">
      <c r="A214" s="530"/>
      <c r="B214" s="530"/>
      <c r="C214" s="134" t="s">
        <v>527</v>
      </c>
      <c r="D214" s="61"/>
      <c r="E214" s="642"/>
      <c r="F214" s="244" t="s">
        <v>755</v>
      </c>
      <c r="G214" s="291">
        <v>587</v>
      </c>
      <c r="H214" s="212">
        <v>4030.5</v>
      </c>
      <c r="I214" s="300">
        <v>0</v>
      </c>
      <c r="J214" s="300">
        <v>4030.5</v>
      </c>
      <c r="K214" s="300">
        <v>0</v>
      </c>
      <c r="L214" s="314">
        <f aca="true" t="shared" si="64" ref="L214:L221">I214+J214+K214</f>
        <v>4030.5</v>
      </c>
      <c r="M214" s="358">
        <f t="shared" si="62"/>
        <v>1009.9</v>
      </c>
      <c r="N214" s="319">
        <v>0</v>
      </c>
      <c r="O214" s="319">
        <v>1009.9</v>
      </c>
      <c r="P214" s="294">
        <v>0</v>
      </c>
      <c r="Q214" s="286">
        <f t="shared" si="63"/>
        <v>1009.9</v>
      </c>
      <c r="R214" s="91">
        <v>102</v>
      </c>
      <c r="S214" s="296">
        <v>23</v>
      </c>
    </row>
    <row r="215" spans="1:19" ht="69" customHeight="1">
      <c r="A215" s="530"/>
      <c r="B215" s="530"/>
      <c r="C215" s="134" t="s">
        <v>142</v>
      </c>
      <c r="D215" s="61" t="s">
        <v>295</v>
      </c>
      <c r="E215" s="641" t="s">
        <v>445</v>
      </c>
      <c r="F215" s="244" t="s">
        <v>757</v>
      </c>
      <c r="G215" s="291">
        <v>1200</v>
      </c>
      <c r="H215" s="212">
        <v>25262.7</v>
      </c>
      <c r="I215" s="300">
        <v>25058.2</v>
      </c>
      <c r="J215" s="300">
        <v>204.5</v>
      </c>
      <c r="K215" s="300">
        <v>0</v>
      </c>
      <c r="L215" s="314">
        <f t="shared" si="64"/>
        <v>25262.7</v>
      </c>
      <c r="M215" s="358">
        <f t="shared" si="62"/>
        <v>6024.099999999999</v>
      </c>
      <c r="N215" s="319">
        <v>5947.4</v>
      </c>
      <c r="O215" s="319">
        <v>76.7</v>
      </c>
      <c r="P215" s="294">
        <v>0</v>
      </c>
      <c r="Q215" s="319">
        <f t="shared" si="63"/>
        <v>6024.099999999999</v>
      </c>
      <c r="R215" s="91">
        <v>1753</v>
      </c>
      <c r="S215" s="296">
        <v>486</v>
      </c>
    </row>
    <row r="216" spans="1:19" ht="95.25" customHeight="1">
      <c r="A216" s="530"/>
      <c r="B216" s="530"/>
      <c r="C216" s="134" t="s">
        <v>526</v>
      </c>
      <c r="D216" s="61"/>
      <c r="E216" s="642"/>
      <c r="F216" s="244" t="s">
        <v>756</v>
      </c>
      <c r="G216" s="291">
        <v>42</v>
      </c>
      <c r="H216" s="212">
        <v>17042.8</v>
      </c>
      <c r="I216" s="300">
        <v>17042.8</v>
      </c>
      <c r="J216" s="300">
        <v>0</v>
      </c>
      <c r="K216" s="300">
        <v>0</v>
      </c>
      <c r="L216" s="314">
        <f t="shared" si="64"/>
        <v>17042.8</v>
      </c>
      <c r="M216" s="358">
        <f t="shared" si="62"/>
        <v>3136.5</v>
      </c>
      <c r="N216" s="319">
        <v>3136.5</v>
      </c>
      <c r="O216" s="319">
        <v>0</v>
      </c>
      <c r="P216" s="294">
        <v>0</v>
      </c>
      <c r="Q216" s="319">
        <f t="shared" si="63"/>
        <v>3136.5</v>
      </c>
      <c r="R216" s="91">
        <v>14</v>
      </c>
      <c r="S216" s="296">
        <v>7</v>
      </c>
    </row>
    <row r="217" spans="1:19" ht="66.75" customHeight="1">
      <c r="A217" s="531"/>
      <c r="B217" s="530"/>
      <c r="C217" s="134" t="s">
        <v>176</v>
      </c>
      <c r="D217" s="72" t="s">
        <v>296</v>
      </c>
      <c r="E217" s="331" t="s">
        <v>446</v>
      </c>
      <c r="F217" s="254">
        <v>0.35</v>
      </c>
      <c r="G217" s="291">
        <v>5</v>
      </c>
      <c r="H217" s="212">
        <f>L217</f>
        <v>21.6</v>
      </c>
      <c r="I217" s="300">
        <v>21</v>
      </c>
      <c r="J217" s="300">
        <v>0.6</v>
      </c>
      <c r="K217" s="300">
        <v>0</v>
      </c>
      <c r="L217" s="314">
        <f t="shared" si="64"/>
        <v>21.6</v>
      </c>
      <c r="M217" s="358">
        <f t="shared" si="62"/>
        <v>5.737</v>
      </c>
      <c r="N217" s="319">
        <v>5.7</v>
      </c>
      <c r="O217" s="319">
        <v>0.037</v>
      </c>
      <c r="P217" s="294">
        <v>0</v>
      </c>
      <c r="Q217" s="319">
        <f t="shared" si="63"/>
        <v>5.737</v>
      </c>
      <c r="R217" s="296">
        <v>7</v>
      </c>
      <c r="S217" s="296">
        <v>2</v>
      </c>
    </row>
    <row r="218" spans="1:19" ht="66.75" customHeight="1">
      <c r="A218" s="39"/>
      <c r="B218" s="530"/>
      <c r="C218" s="134" t="s">
        <v>547</v>
      </c>
      <c r="D218" s="72" t="s">
        <v>421</v>
      </c>
      <c r="E218" s="331" t="s">
        <v>553</v>
      </c>
      <c r="F218" s="251">
        <v>15</v>
      </c>
      <c r="G218" s="291">
        <v>5</v>
      </c>
      <c r="H218" s="212">
        <f>L218</f>
        <v>910.8</v>
      </c>
      <c r="I218" s="300">
        <v>900</v>
      </c>
      <c r="J218" s="300">
        <v>10.8</v>
      </c>
      <c r="K218" s="300">
        <v>0</v>
      </c>
      <c r="L218" s="314">
        <f t="shared" si="64"/>
        <v>910.8</v>
      </c>
      <c r="M218" s="358">
        <f t="shared" si="62"/>
        <v>257</v>
      </c>
      <c r="N218" s="319">
        <v>254</v>
      </c>
      <c r="O218" s="319">
        <v>3</v>
      </c>
      <c r="P218" s="294">
        <v>0</v>
      </c>
      <c r="Q218" s="319">
        <f t="shared" si="63"/>
        <v>257</v>
      </c>
      <c r="R218" s="91">
        <v>6</v>
      </c>
      <c r="S218" s="296">
        <v>6</v>
      </c>
    </row>
    <row r="219" spans="1:19" ht="83.25" customHeight="1">
      <c r="A219" s="40"/>
      <c r="B219" s="530"/>
      <c r="C219" s="340" t="s">
        <v>564</v>
      </c>
      <c r="D219" s="72"/>
      <c r="E219" s="300" t="s">
        <v>567</v>
      </c>
      <c r="F219" s="244" t="s">
        <v>568</v>
      </c>
      <c r="G219" s="82" t="s">
        <v>602</v>
      </c>
      <c r="H219" s="212">
        <f>L219</f>
        <v>777.2</v>
      </c>
      <c r="I219" s="300">
        <v>768</v>
      </c>
      <c r="J219" s="68">
        <v>9.2</v>
      </c>
      <c r="K219" s="300">
        <v>0</v>
      </c>
      <c r="L219" s="314">
        <f t="shared" si="64"/>
        <v>777.2</v>
      </c>
      <c r="M219" s="358">
        <f t="shared" si="62"/>
        <v>153.6</v>
      </c>
      <c r="N219" s="319">
        <v>152</v>
      </c>
      <c r="O219" s="319">
        <v>1.6</v>
      </c>
      <c r="P219" s="294">
        <v>0</v>
      </c>
      <c r="Q219" s="319">
        <f t="shared" si="63"/>
        <v>153.6</v>
      </c>
      <c r="R219" s="91">
        <v>16</v>
      </c>
      <c r="S219" s="296">
        <v>11</v>
      </c>
    </row>
    <row r="220" spans="1:19" ht="83.25" customHeight="1">
      <c r="A220" s="40"/>
      <c r="B220" s="530"/>
      <c r="C220" s="340" t="s">
        <v>565</v>
      </c>
      <c r="D220" s="72"/>
      <c r="E220" s="300" t="s">
        <v>586</v>
      </c>
      <c r="F220" s="244" t="s">
        <v>569</v>
      </c>
      <c r="G220" s="82">
        <v>44</v>
      </c>
      <c r="H220" s="212">
        <f>L220</f>
        <v>5343.4</v>
      </c>
      <c r="I220" s="300">
        <v>5280</v>
      </c>
      <c r="J220" s="68">
        <v>63.4</v>
      </c>
      <c r="K220" s="300">
        <v>0</v>
      </c>
      <c r="L220" s="314">
        <f t="shared" si="64"/>
        <v>5343.4</v>
      </c>
      <c r="M220" s="358">
        <f t="shared" si="62"/>
        <v>289</v>
      </c>
      <c r="N220" s="319">
        <v>285.6</v>
      </c>
      <c r="O220" s="319">
        <v>3.4</v>
      </c>
      <c r="P220" s="294">
        <v>0</v>
      </c>
      <c r="Q220" s="319">
        <f t="shared" si="63"/>
        <v>289</v>
      </c>
      <c r="R220" s="91">
        <v>14</v>
      </c>
      <c r="S220" s="296">
        <v>12</v>
      </c>
    </row>
    <row r="221" spans="1:19" ht="83.25" customHeight="1">
      <c r="A221" s="159"/>
      <c r="B221" s="531"/>
      <c r="C221" s="340" t="s">
        <v>566</v>
      </c>
      <c r="D221" s="72"/>
      <c r="E221" s="300" t="s">
        <v>588</v>
      </c>
      <c r="F221" s="244" t="s">
        <v>570</v>
      </c>
      <c r="G221" s="82" t="s">
        <v>587</v>
      </c>
      <c r="H221" s="212">
        <f>L221</f>
        <v>1335.8</v>
      </c>
      <c r="I221" s="300">
        <v>1320</v>
      </c>
      <c r="J221" s="68">
        <v>15.8</v>
      </c>
      <c r="K221" s="300">
        <v>0</v>
      </c>
      <c r="L221" s="314">
        <f t="shared" si="64"/>
        <v>1335.8</v>
      </c>
      <c r="M221" s="358">
        <f t="shared" si="62"/>
        <v>121.5</v>
      </c>
      <c r="N221" s="319">
        <v>120.1</v>
      </c>
      <c r="O221" s="319">
        <v>1.4</v>
      </c>
      <c r="P221" s="294">
        <v>0</v>
      </c>
      <c r="Q221" s="319">
        <f t="shared" si="63"/>
        <v>121.5</v>
      </c>
      <c r="R221" s="91">
        <v>8</v>
      </c>
      <c r="S221" s="296">
        <v>5</v>
      </c>
    </row>
    <row r="222" spans="1:19" s="278" customFormat="1" ht="22.5" customHeight="1">
      <c r="A222" s="309"/>
      <c r="B222" s="105" t="s">
        <v>316</v>
      </c>
      <c r="C222" s="106"/>
      <c r="D222" s="309"/>
      <c r="E222" s="309"/>
      <c r="F222" s="144"/>
      <c r="G222" s="309"/>
      <c r="H222" s="309">
        <f>H221+H220+H219+H218+H217+H216+H215+H214+H213</f>
        <v>145589.1</v>
      </c>
      <c r="I222" s="309">
        <f aca="true" t="shared" si="65" ref="I222:Q222">I221+I220+I219+I218+I217+I216+I215+I214+I213</f>
        <v>139911.5</v>
      </c>
      <c r="J222" s="309">
        <f t="shared" si="65"/>
        <v>5677.6</v>
      </c>
      <c r="K222" s="309">
        <f t="shared" si="65"/>
        <v>0</v>
      </c>
      <c r="L222" s="309">
        <f t="shared" si="65"/>
        <v>145589.1</v>
      </c>
      <c r="M222" s="309">
        <f t="shared" si="65"/>
        <v>34998.437</v>
      </c>
      <c r="N222" s="309">
        <f t="shared" si="65"/>
        <v>33597.899999999994</v>
      </c>
      <c r="O222" s="309">
        <f t="shared" si="65"/>
        <v>1400.537</v>
      </c>
      <c r="P222" s="309">
        <f t="shared" si="65"/>
        <v>0</v>
      </c>
      <c r="Q222" s="309">
        <f t="shared" si="65"/>
        <v>34998.437</v>
      </c>
      <c r="R222" s="309"/>
      <c r="S222" s="309"/>
    </row>
    <row r="223" spans="1:19" ht="48">
      <c r="A223" s="340" t="s">
        <v>146</v>
      </c>
      <c r="B223" s="341" t="s">
        <v>144</v>
      </c>
      <c r="C223" s="340" t="s">
        <v>145</v>
      </c>
      <c r="D223" s="55" t="s">
        <v>201</v>
      </c>
      <c r="E223" s="320" t="s">
        <v>447</v>
      </c>
      <c r="F223" s="244">
        <v>75.86</v>
      </c>
      <c r="G223" s="291">
        <v>22</v>
      </c>
      <c r="H223" s="212">
        <f>L223</f>
        <v>20227.3</v>
      </c>
      <c r="I223" s="314">
        <v>20027</v>
      </c>
      <c r="J223" s="314">
        <v>200.3</v>
      </c>
      <c r="K223" s="314">
        <v>0</v>
      </c>
      <c r="L223" s="314">
        <f>I223+J223+K223</f>
        <v>20227.3</v>
      </c>
      <c r="M223" s="358">
        <f>Q223</f>
        <v>4909.9</v>
      </c>
      <c r="N223" s="294">
        <v>4875.7</v>
      </c>
      <c r="O223" s="294">
        <v>34.2</v>
      </c>
      <c r="P223" s="294">
        <v>0</v>
      </c>
      <c r="Q223" s="286">
        <f>N223+O223+P223</f>
        <v>4909.9</v>
      </c>
      <c r="R223" s="296">
        <v>20</v>
      </c>
      <c r="S223" s="296">
        <v>20</v>
      </c>
    </row>
    <row r="224" spans="1:19" s="278" customFormat="1" ht="21.75" customHeight="1">
      <c r="A224" s="309"/>
      <c r="B224" s="34" t="s">
        <v>316</v>
      </c>
      <c r="C224" s="309"/>
      <c r="D224" s="279"/>
      <c r="E224" s="279"/>
      <c r="F224" s="309"/>
      <c r="G224" s="309"/>
      <c r="H224" s="279">
        <f>SUM(H223)</f>
        <v>20227.3</v>
      </c>
      <c r="I224" s="279">
        <f aca="true" t="shared" si="66" ref="I224:Q224">SUM(I223)</f>
        <v>20027</v>
      </c>
      <c r="J224" s="279">
        <f t="shared" si="66"/>
        <v>200.3</v>
      </c>
      <c r="K224" s="279">
        <f t="shared" si="66"/>
        <v>0</v>
      </c>
      <c r="L224" s="279">
        <f t="shared" si="66"/>
        <v>20227.3</v>
      </c>
      <c r="M224" s="279">
        <f t="shared" si="66"/>
        <v>4909.9</v>
      </c>
      <c r="N224" s="279">
        <f t="shared" si="66"/>
        <v>4875.7</v>
      </c>
      <c r="O224" s="279">
        <f t="shared" si="66"/>
        <v>34.2</v>
      </c>
      <c r="P224" s="279">
        <f t="shared" si="66"/>
        <v>0</v>
      </c>
      <c r="Q224" s="279">
        <f t="shared" si="66"/>
        <v>4909.9</v>
      </c>
      <c r="R224" s="279"/>
      <c r="S224" s="101"/>
    </row>
    <row r="225" spans="1:19" ht="48">
      <c r="A225" s="338" t="s">
        <v>331</v>
      </c>
      <c r="B225" s="341" t="s">
        <v>147</v>
      </c>
      <c r="C225" s="340" t="s">
        <v>148</v>
      </c>
      <c r="D225" s="55" t="s">
        <v>199</v>
      </c>
      <c r="E225" s="320" t="s">
        <v>448</v>
      </c>
      <c r="F225" s="244">
        <v>35.22</v>
      </c>
      <c r="G225" s="291">
        <v>228</v>
      </c>
      <c r="H225" s="212">
        <f>L225</f>
        <v>89857.7</v>
      </c>
      <c r="I225" s="314">
        <v>88968</v>
      </c>
      <c r="J225" s="314">
        <v>889.7</v>
      </c>
      <c r="K225" s="314">
        <v>0</v>
      </c>
      <c r="L225" s="314">
        <f>I225+J225+K225</f>
        <v>89857.7</v>
      </c>
      <c r="M225" s="358">
        <f>Q225</f>
        <v>22663.3</v>
      </c>
      <c r="N225" s="294">
        <v>22494.6</v>
      </c>
      <c r="O225" s="294">
        <v>168.7</v>
      </c>
      <c r="P225" s="294">
        <v>0</v>
      </c>
      <c r="Q225" s="286">
        <f>N225+O225+P225</f>
        <v>22663.3</v>
      </c>
      <c r="R225" s="296">
        <v>234</v>
      </c>
      <c r="S225" s="296">
        <v>234</v>
      </c>
    </row>
    <row r="226" spans="1:19" s="278" customFormat="1" ht="27" customHeight="1">
      <c r="A226" s="101"/>
      <c r="B226" s="34" t="s">
        <v>316</v>
      </c>
      <c r="C226" s="309"/>
      <c r="D226" s="279"/>
      <c r="E226" s="279"/>
      <c r="F226" s="309"/>
      <c r="G226" s="309"/>
      <c r="H226" s="279">
        <f>SUM(H225)</f>
        <v>89857.7</v>
      </c>
      <c r="I226" s="279">
        <f aca="true" t="shared" si="67" ref="I226:Q226">SUM(I225)</f>
        <v>88968</v>
      </c>
      <c r="J226" s="279">
        <f t="shared" si="67"/>
        <v>889.7</v>
      </c>
      <c r="K226" s="279">
        <f t="shared" si="67"/>
        <v>0</v>
      </c>
      <c r="L226" s="279">
        <f t="shared" si="67"/>
        <v>89857.7</v>
      </c>
      <c r="M226" s="279">
        <f t="shared" si="67"/>
        <v>22663.3</v>
      </c>
      <c r="N226" s="279">
        <f t="shared" si="67"/>
        <v>22494.6</v>
      </c>
      <c r="O226" s="279">
        <f t="shared" si="67"/>
        <v>168.7</v>
      </c>
      <c r="P226" s="279">
        <f t="shared" si="67"/>
        <v>0</v>
      </c>
      <c r="Q226" s="279">
        <f t="shared" si="67"/>
        <v>22663.3</v>
      </c>
      <c r="R226" s="279"/>
      <c r="S226" s="279"/>
    </row>
    <row r="227" spans="1:19" ht="19.5" customHeight="1">
      <c r="A227" s="554" t="s">
        <v>149</v>
      </c>
      <c r="B227" s="554"/>
      <c r="C227" s="554"/>
      <c r="D227" s="554"/>
      <c r="E227" s="554"/>
      <c r="F227" s="554"/>
      <c r="G227" s="6"/>
      <c r="H227" s="303"/>
      <c r="I227" s="303"/>
      <c r="J227" s="303"/>
      <c r="K227" s="303"/>
      <c r="L227" s="303"/>
      <c r="M227" s="294"/>
      <c r="N227" s="294"/>
      <c r="O227" s="294"/>
      <c r="P227" s="294"/>
      <c r="Q227" s="286"/>
      <c r="R227" s="296"/>
      <c r="S227" s="296"/>
    </row>
    <row r="228" spans="1:19" ht="92.25" customHeight="1">
      <c r="A228" s="534" t="s">
        <v>7</v>
      </c>
      <c r="B228" s="534" t="s">
        <v>301</v>
      </c>
      <c r="C228" s="534" t="s">
        <v>482</v>
      </c>
      <c r="D228" s="551" t="s">
        <v>416</v>
      </c>
      <c r="E228" s="582" t="s">
        <v>603</v>
      </c>
      <c r="F228" s="528" t="s">
        <v>485</v>
      </c>
      <c r="G228" s="547" t="s">
        <v>740</v>
      </c>
      <c r="H228" s="212">
        <f>L228</f>
        <v>91.5</v>
      </c>
      <c r="I228" s="300">
        <v>91.5</v>
      </c>
      <c r="J228" s="300">
        <v>0</v>
      </c>
      <c r="K228" s="300">
        <v>0</v>
      </c>
      <c r="L228" s="300">
        <f>J228+I228+K228</f>
        <v>91.5</v>
      </c>
      <c r="M228" s="358">
        <f>SUM(N228:P228)</f>
        <v>0</v>
      </c>
      <c r="N228" s="549">
        <v>0</v>
      </c>
      <c r="O228" s="294">
        <v>0</v>
      </c>
      <c r="P228" s="294">
        <v>0</v>
      </c>
      <c r="Q228" s="286">
        <f>N228</f>
        <v>0</v>
      </c>
      <c r="R228" s="537" t="s">
        <v>628</v>
      </c>
      <c r="S228" s="570">
        <v>0</v>
      </c>
    </row>
    <row r="229" spans="1:19" ht="69.75" customHeight="1">
      <c r="A229" s="531"/>
      <c r="B229" s="531"/>
      <c r="C229" s="531"/>
      <c r="D229" s="553"/>
      <c r="E229" s="583"/>
      <c r="F229" s="529"/>
      <c r="G229" s="548"/>
      <c r="H229" s="212">
        <f>L229</f>
        <v>142.6</v>
      </c>
      <c r="I229" s="83">
        <v>142.6</v>
      </c>
      <c r="J229" s="300">
        <v>0</v>
      </c>
      <c r="K229" s="300">
        <v>0</v>
      </c>
      <c r="L229" s="300">
        <f>J229+I229+K229</f>
        <v>142.6</v>
      </c>
      <c r="M229" s="358">
        <f>SUM(N229:P229)</f>
        <v>0</v>
      </c>
      <c r="N229" s="550"/>
      <c r="O229" s="294">
        <v>0</v>
      </c>
      <c r="P229" s="294">
        <v>0</v>
      </c>
      <c r="Q229" s="286">
        <f>N229</f>
        <v>0</v>
      </c>
      <c r="R229" s="538"/>
      <c r="S229" s="571"/>
    </row>
    <row r="230" spans="1:19" s="278" customFormat="1" ht="27.75" customHeight="1">
      <c r="A230" s="309"/>
      <c r="B230" s="34" t="s">
        <v>316</v>
      </c>
      <c r="C230" s="309"/>
      <c r="D230" s="309"/>
      <c r="E230" s="309"/>
      <c r="F230" s="309"/>
      <c r="G230" s="309"/>
      <c r="H230" s="309">
        <f aca="true" t="shared" si="68" ref="H230:Q230">SUM(H228:H229)</f>
        <v>234.1</v>
      </c>
      <c r="I230" s="309">
        <f t="shared" si="68"/>
        <v>234.1</v>
      </c>
      <c r="J230" s="309">
        <f t="shared" si="68"/>
        <v>0</v>
      </c>
      <c r="K230" s="309">
        <f t="shared" si="68"/>
        <v>0</v>
      </c>
      <c r="L230" s="309">
        <f t="shared" si="68"/>
        <v>234.1</v>
      </c>
      <c r="M230" s="309">
        <f t="shared" si="68"/>
        <v>0</v>
      </c>
      <c r="N230" s="309">
        <f t="shared" si="68"/>
        <v>0</v>
      </c>
      <c r="O230" s="309">
        <f t="shared" si="68"/>
        <v>0</v>
      </c>
      <c r="P230" s="309">
        <f t="shared" si="68"/>
        <v>0</v>
      </c>
      <c r="Q230" s="309">
        <f t="shared" si="68"/>
        <v>0</v>
      </c>
      <c r="R230" s="309"/>
      <c r="S230" s="309"/>
    </row>
    <row r="231" spans="1:19" ht="47.25" customHeight="1">
      <c r="A231" s="340" t="s">
        <v>11</v>
      </c>
      <c r="B231" s="17" t="s">
        <v>307</v>
      </c>
      <c r="C231" s="340" t="s">
        <v>154</v>
      </c>
      <c r="D231" s="73" t="s">
        <v>178</v>
      </c>
      <c r="E231" s="304" t="s">
        <v>449</v>
      </c>
      <c r="F231" s="244" t="s">
        <v>501</v>
      </c>
      <c r="G231" s="291">
        <v>245</v>
      </c>
      <c r="H231" s="214">
        <f>L231</f>
        <v>7467.6</v>
      </c>
      <c r="I231" s="301">
        <v>7350</v>
      </c>
      <c r="J231" s="301">
        <v>117.6</v>
      </c>
      <c r="K231" s="301">
        <v>0</v>
      </c>
      <c r="L231" s="301">
        <f>J231+I231+K231</f>
        <v>7467.6</v>
      </c>
      <c r="M231" s="358">
        <f>Q231</f>
        <v>2335</v>
      </c>
      <c r="N231" s="286">
        <v>2306.4</v>
      </c>
      <c r="O231" s="294">
        <v>28.6</v>
      </c>
      <c r="P231" s="294">
        <v>0</v>
      </c>
      <c r="Q231" s="286">
        <f>O231+N231</f>
        <v>2335</v>
      </c>
      <c r="R231" s="299">
        <v>112</v>
      </c>
      <c r="S231" s="296">
        <v>66</v>
      </c>
    </row>
    <row r="232" spans="1:19" s="278" customFormat="1" ht="30.75" customHeight="1">
      <c r="A232" s="309"/>
      <c r="B232" s="103" t="s">
        <v>316</v>
      </c>
      <c r="C232" s="309"/>
      <c r="D232" s="309"/>
      <c r="E232" s="309"/>
      <c r="F232" s="309"/>
      <c r="G232" s="309"/>
      <c r="H232" s="279">
        <f>SUM(H231)</f>
        <v>7467.6</v>
      </c>
      <c r="I232" s="279">
        <f aca="true" t="shared" si="69" ref="I232:Q232">SUM(I231)</f>
        <v>7350</v>
      </c>
      <c r="J232" s="279">
        <f t="shared" si="69"/>
        <v>117.6</v>
      </c>
      <c r="K232" s="279">
        <f t="shared" si="69"/>
        <v>0</v>
      </c>
      <c r="L232" s="279">
        <f t="shared" si="69"/>
        <v>7467.6</v>
      </c>
      <c r="M232" s="279">
        <f t="shared" si="69"/>
        <v>2335</v>
      </c>
      <c r="N232" s="279">
        <f t="shared" si="69"/>
        <v>2306.4</v>
      </c>
      <c r="O232" s="279">
        <f t="shared" si="69"/>
        <v>28.6</v>
      </c>
      <c r="P232" s="279">
        <f t="shared" si="69"/>
        <v>0</v>
      </c>
      <c r="Q232" s="279">
        <f t="shared" si="69"/>
        <v>2335</v>
      </c>
      <c r="R232" s="279"/>
      <c r="S232" s="279"/>
    </row>
    <row r="233" spans="1:19" ht="27" customHeight="1">
      <c r="A233" s="340" t="s">
        <v>13</v>
      </c>
      <c r="B233" s="534" t="s">
        <v>659</v>
      </c>
      <c r="C233" s="340" t="s">
        <v>516</v>
      </c>
      <c r="D233" s="551" t="s">
        <v>302</v>
      </c>
      <c r="E233" s="203"/>
      <c r="F233" s="340"/>
      <c r="G233" s="291"/>
      <c r="H233" s="214"/>
      <c r="I233" s="300"/>
      <c r="J233" s="300"/>
      <c r="K233" s="300"/>
      <c r="L233" s="300"/>
      <c r="M233" s="294"/>
      <c r="N233" s="294"/>
      <c r="O233" s="294"/>
      <c r="P233" s="294"/>
      <c r="Q233" s="286"/>
      <c r="R233" s="296"/>
      <c r="S233" s="296"/>
    </row>
    <row r="234" spans="1:19" ht="24">
      <c r="A234" s="340"/>
      <c r="B234" s="530"/>
      <c r="C234" s="340" t="s">
        <v>506</v>
      </c>
      <c r="D234" s="552"/>
      <c r="E234" s="291" t="s">
        <v>648</v>
      </c>
      <c r="F234" s="244" t="s">
        <v>515</v>
      </c>
      <c r="G234" s="87"/>
      <c r="H234" s="214">
        <v>100.5</v>
      </c>
      <c r="I234" s="300">
        <v>0</v>
      </c>
      <c r="J234" s="300">
        <v>100.5</v>
      </c>
      <c r="K234" s="300">
        <v>0</v>
      </c>
      <c r="L234" s="300">
        <f>I234+J234+K234</f>
        <v>100.5</v>
      </c>
      <c r="M234" s="358">
        <f>Q234</f>
        <v>16.1</v>
      </c>
      <c r="N234" s="294">
        <v>0</v>
      </c>
      <c r="O234" s="294">
        <v>16.1</v>
      </c>
      <c r="P234" s="294">
        <v>0</v>
      </c>
      <c r="Q234" s="286">
        <f>N234+O234+P234</f>
        <v>16.1</v>
      </c>
      <c r="R234" s="296">
        <v>0</v>
      </c>
      <c r="S234" s="296">
        <v>0</v>
      </c>
    </row>
    <row r="235" spans="1:19" ht="74.25" customHeight="1">
      <c r="A235" s="340"/>
      <c r="B235" s="530"/>
      <c r="C235" s="211" t="s">
        <v>507</v>
      </c>
      <c r="D235" s="552"/>
      <c r="E235" s="291" t="s">
        <v>649</v>
      </c>
      <c r="F235" s="244" t="s">
        <v>660</v>
      </c>
      <c r="G235" s="87">
        <v>250</v>
      </c>
      <c r="H235" s="214">
        <v>8412.2</v>
      </c>
      <c r="I235" s="300">
        <v>0</v>
      </c>
      <c r="J235" s="300">
        <v>0</v>
      </c>
      <c r="K235" s="300">
        <v>8412.2</v>
      </c>
      <c r="L235" s="300">
        <f aca="true" t="shared" si="70" ref="L235:L247">I235+J235+K235</f>
        <v>8412.2</v>
      </c>
      <c r="M235" s="358">
        <f>Q235</f>
        <v>244.5</v>
      </c>
      <c r="N235" s="294">
        <v>0</v>
      </c>
      <c r="O235" s="294">
        <v>0</v>
      </c>
      <c r="P235" s="294">
        <v>244.5</v>
      </c>
      <c r="Q235" s="286">
        <f>N235+O235+P235</f>
        <v>244.5</v>
      </c>
      <c r="R235" s="204">
        <v>8</v>
      </c>
      <c r="S235" s="296">
        <v>8</v>
      </c>
    </row>
    <row r="236" spans="1:19" ht="168" customHeight="1">
      <c r="A236" s="340"/>
      <c r="B236" s="530"/>
      <c r="C236" s="211" t="s">
        <v>508</v>
      </c>
      <c r="D236" s="552"/>
      <c r="E236" s="291" t="s">
        <v>650</v>
      </c>
      <c r="F236" s="244" t="s">
        <v>660</v>
      </c>
      <c r="G236" s="87">
        <v>25</v>
      </c>
      <c r="H236" s="214">
        <v>841.2</v>
      </c>
      <c r="I236" s="300">
        <v>0</v>
      </c>
      <c r="J236" s="300">
        <v>0</v>
      </c>
      <c r="K236" s="300">
        <v>841.2</v>
      </c>
      <c r="L236" s="300">
        <f t="shared" si="70"/>
        <v>841.2</v>
      </c>
      <c r="M236" s="358">
        <f>Q236</f>
        <v>0</v>
      </c>
      <c r="N236" s="294"/>
      <c r="O236" s="294">
        <v>0</v>
      </c>
      <c r="P236" s="294">
        <v>0</v>
      </c>
      <c r="Q236" s="286">
        <f aca="true" t="shared" si="71" ref="Q236:Q247">N236+O236+P236</f>
        <v>0</v>
      </c>
      <c r="R236" s="204">
        <v>0</v>
      </c>
      <c r="S236" s="296">
        <v>0</v>
      </c>
    </row>
    <row r="237" spans="1:19" ht="60" customHeight="1">
      <c r="A237" s="340"/>
      <c r="B237" s="530"/>
      <c r="C237" s="211" t="s">
        <v>509</v>
      </c>
      <c r="D237" s="552"/>
      <c r="E237" s="291" t="s">
        <v>651</v>
      </c>
      <c r="F237" s="244" t="s">
        <v>660</v>
      </c>
      <c r="G237" s="87">
        <v>5</v>
      </c>
      <c r="H237" s="214">
        <v>168.2</v>
      </c>
      <c r="I237" s="300">
        <v>0</v>
      </c>
      <c r="J237" s="300">
        <v>0</v>
      </c>
      <c r="K237" s="300">
        <v>168.2</v>
      </c>
      <c r="L237" s="300">
        <f t="shared" si="70"/>
        <v>168.2</v>
      </c>
      <c r="M237" s="358">
        <f aca="true" t="shared" si="72" ref="M237:M247">Q237</f>
        <v>0</v>
      </c>
      <c r="N237" s="294"/>
      <c r="O237" s="294">
        <v>0</v>
      </c>
      <c r="P237" s="294">
        <v>0</v>
      </c>
      <c r="Q237" s="286">
        <f t="shared" si="71"/>
        <v>0</v>
      </c>
      <c r="R237" s="299">
        <v>0</v>
      </c>
      <c r="S237" s="296">
        <v>0</v>
      </c>
    </row>
    <row r="238" spans="1:19" ht="48">
      <c r="A238" s="340"/>
      <c r="B238" s="530"/>
      <c r="C238" s="211" t="s">
        <v>510</v>
      </c>
      <c r="D238" s="552"/>
      <c r="E238" s="291" t="s">
        <v>652</v>
      </c>
      <c r="F238" s="244" t="s">
        <v>660</v>
      </c>
      <c r="G238" s="234">
        <v>858</v>
      </c>
      <c r="H238" s="214">
        <v>28886.8</v>
      </c>
      <c r="I238" s="300">
        <v>0</v>
      </c>
      <c r="J238" s="300">
        <v>16.1</v>
      </c>
      <c r="K238" s="300">
        <v>28870.7</v>
      </c>
      <c r="L238" s="300">
        <f t="shared" si="70"/>
        <v>28886.8</v>
      </c>
      <c r="M238" s="358">
        <f t="shared" si="72"/>
        <v>1726.4</v>
      </c>
      <c r="N238" s="294">
        <v>0</v>
      </c>
      <c r="O238" s="294">
        <v>0</v>
      </c>
      <c r="P238" s="294">
        <v>1726.4</v>
      </c>
      <c r="Q238" s="286">
        <f t="shared" si="71"/>
        <v>1726.4</v>
      </c>
      <c r="R238" s="299" t="s">
        <v>793</v>
      </c>
      <c r="S238" s="296">
        <v>10</v>
      </c>
    </row>
    <row r="239" spans="1:19" ht="36">
      <c r="A239" s="340"/>
      <c r="B239" s="530"/>
      <c r="C239" s="340" t="s">
        <v>511</v>
      </c>
      <c r="D239" s="552"/>
      <c r="E239" s="291" t="s">
        <v>653</v>
      </c>
      <c r="F239" s="244" t="s">
        <v>661</v>
      </c>
      <c r="G239" s="87">
        <v>20</v>
      </c>
      <c r="H239" s="214">
        <v>3528</v>
      </c>
      <c r="I239" s="300">
        <v>3528</v>
      </c>
      <c r="J239" s="300">
        <v>0</v>
      </c>
      <c r="K239" s="300">
        <v>0</v>
      </c>
      <c r="L239" s="300">
        <f t="shared" si="70"/>
        <v>3528</v>
      </c>
      <c r="M239" s="358">
        <f t="shared" si="72"/>
        <v>1209.6</v>
      </c>
      <c r="N239" s="294">
        <v>1209.6</v>
      </c>
      <c r="O239" s="294">
        <v>0</v>
      </c>
      <c r="P239" s="294">
        <v>0</v>
      </c>
      <c r="Q239" s="286">
        <f t="shared" si="71"/>
        <v>1209.6</v>
      </c>
      <c r="R239" s="299">
        <v>7</v>
      </c>
      <c r="S239" s="296">
        <v>4</v>
      </c>
    </row>
    <row r="240" spans="1:19" ht="48">
      <c r="A240" s="340"/>
      <c r="B240" s="530"/>
      <c r="C240" s="340" t="s">
        <v>512</v>
      </c>
      <c r="D240" s="552"/>
      <c r="E240" s="291" t="s">
        <v>654</v>
      </c>
      <c r="F240" s="244" t="s">
        <v>515</v>
      </c>
      <c r="G240" s="87"/>
      <c r="H240" s="214">
        <v>48.3</v>
      </c>
      <c r="I240" s="300">
        <v>0</v>
      </c>
      <c r="J240" s="300">
        <v>48.3</v>
      </c>
      <c r="K240" s="300">
        <v>0</v>
      </c>
      <c r="L240" s="300">
        <f t="shared" si="70"/>
        <v>48.3</v>
      </c>
      <c r="M240" s="358">
        <f t="shared" si="72"/>
        <v>0</v>
      </c>
      <c r="N240" s="294">
        <v>0</v>
      </c>
      <c r="O240" s="294">
        <v>0</v>
      </c>
      <c r="P240" s="294">
        <v>0</v>
      </c>
      <c r="Q240" s="286">
        <f t="shared" si="71"/>
        <v>0</v>
      </c>
      <c r="R240" s="299">
        <v>0</v>
      </c>
      <c r="S240" s="296">
        <v>0</v>
      </c>
    </row>
    <row r="241" spans="1:19" ht="96" customHeight="1">
      <c r="A241" s="340"/>
      <c r="B241" s="530"/>
      <c r="C241" s="340" t="s">
        <v>513</v>
      </c>
      <c r="D241" s="552"/>
      <c r="E241" s="291" t="s">
        <v>655</v>
      </c>
      <c r="F241" s="244" t="s">
        <v>515</v>
      </c>
      <c r="G241" s="87">
        <v>175</v>
      </c>
      <c r="H241" s="214">
        <v>6575.2</v>
      </c>
      <c r="I241" s="300">
        <v>829.6</v>
      </c>
      <c r="J241" s="300">
        <v>5745.6</v>
      </c>
      <c r="K241" s="300">
        <v>0</v>
      </c>
      <c r="L241" s="300">
        <f t="shared" si="70"/>
        <v>6575.200000000001</v>
      </c>
      <c r="M241" s="358">
        <f t="shared" si="72"/>
        <v>0</v>
      </c>
      <c r="N241" s="294">
        <v>0</v>
      </c>
      <c r="O241" s="294">
        <v>0</v>
      </c>
      <c r="P241" s="294">
        <v>0</v>
      </c>
      <c r="Q241" s="286">
        <f t="shared" si="71"/>
        <v>0</v>
      </c>
      <c r="R241" s="299">
        <v>0</v>
      </c>
      <c r="S241" s="296">
        <v>0</v>
      </c>
    </row>
    <row r="242" spans="1:19" ht="60">
      <c r="A242" s="340"/>
      <c r="B242" s="530"/>
      <c r="C242" s="340" t="s">
        <v>514</v>
      </c>
      <c r="D242" s="552"/>
      <c r="E242" s="291" t="s">
        <v>656</v>
      </c>
      <c r="F242" s="244" t="s">
        <v>515</v>
      </c>
      <c r="G242" s="87" t="s">
        <v>662</v>
      </c>
      <c r="H242" s="214">
        <v>878.2</v>
      </c>
      <c r="I242" s="300">
        <v>878.2</v>
      </c>
      <c r="J242" s="300">
        <v>0</v>
      </c>
      <c r="K242" s="300">
        <v>0</v>
      </c>
      <c r="L242" s="300">
        <f t="shared" si="70"/>
        <v>878.2</v>
      </c>
      <c r="M242" s="358">
        <f t="shared" si="72"/>
        <v>0</v>
      </c>
      <c r="N242" s="294">
        <v>0</v>
      </c>
      <c r="O242" s="294">
        <v>0</v>
      </c>
      <c r="P242" s="294">
        <v>0</v>
      </c>
      <c r="Q242" s="286">
        <f t="shared" si="71"/>
        <v>0</v>
      </c>
      <c r="R242" s="299">
        <v>0</v>
      </c>
      <c r="S242" s="296">
        <v>0</v>
      </c>
    </row>
    <row r="243" spans="1:19" ht="48">
      <c r="A243" s="340"/>
      <c r="B243" s="530"/>
      <c r="C243" s="340" t="s">
        <v>590</v>
      </c>
      <c r="D243" s="552"/>
      <c r="E243" s="291" t="s">
        <v>657</v>
      </c>
      <c r="F243" s="244"/>
      <c r="G243" s="291"/>
      <c r="H243" s="214">
        <v>576.9</v>
      </c>
      <c r="I243" s="300">
        <v>0</v>
      </c>
      <c r="J243" s="300">
        <v>576.9</v>
      </c>
      <c r="K243" s="300">
        <v>0</v>
      </c>
      <c r="L243" s="300">
        <f t="shared" si="70"/>
        <v>576.9</v>
      </c>
      <c r="M243" s="358">
        <f t="shared" si="72"/>
        <v>0</v>
      </c>
      <c r="N243" s="294">
        <v>0</v>
      </c>
      <c r="O243" s="294">
        <v>0</v>
      </c>
      <c r="P243" s="294">
        <v>0</v>
      </c>
      <c r="Q243" s="286">
        <f t="shared" si="71"/>
        <v>0</v>
      </c>
      <c r="R243" s="299">
        <v>0</v>
      </c>
      <c r="S243" s="296">
        <v>0</v>
      </c>
    </row>
    <row r="244" spans="1:19" ht="78.75" customHeight="1">
      <c r="A244" s="340"/>
      <c r="B244" s="531"/>
      <c r="C244" s="340" t="s">
        <v>663</v>
      </c>
      <c r="D244" s="553"/>
      <c r="E244" s="291" t="s">
        <v>658</v>
      </c>
      <c r="F244" s="244" t="s">
        <v>660</v>
      </c>
      <c r="G244" s="87">
        <v>100</v>
      </c>
      <c r="H244" s="214">
        <v>3364.9</v>
      </c>
      <c r="I244" s="300">
        <v>0</v>
      </c>
      <c r="J244" s="300">
        <v>0</v>
      </c>
      <c r="K244" s="300">
        <v>3364.9</v>
      </c>
      <c r="L244" s="300">
        <f t="shared" si="70"/>
        <v>3364.9</v>
      </c>
      <c r="M244" s="358">
        <f t="shared" si="72"/>
        <v>0</v>
      </c>
      <c r="N244" s="294">
        <v>0</v>
      </c>
      <c r="O244" s="294">
        <v>0</v>
      </c>
      <c r="P244" s="294">
        <v>0</v>
      </c>
      <c r="Q244" s="286">
        <f t="shared" si="71"/>
        <v>0</v>
      </c>
      <c r="R244" s="299">
        <v>0</v>
      </c>
      <c r="S244" s="296">
        <v>0</v>
      </c>
    </row>
    <row r="245" spans="1:19" ht="64.5" customHeight="1">
      <c r="A245" s="340"/>
      <c r="B245" s="343"/>
      <c r="C245" s="340" t="s">
        <v>584</v>
      </c>
      <c r="D245" s="350"/>
      <c r="E245" s="291" t="s">
        <v>585</v>
      </c>
      <c r="F245" s="244">
        <v>31.291</v>
      </c>
      <c r="G245" s="87">
        <v>164</v>
      </c>
      <c r="H245" s="214">
        <f>L245</f>
        <v>5148.2</v>
      </c>
      <c r="I245" s="300">
        <v>0</v>
      </c>
      <c r="J245" s="300">
        <v>0</v>
      </c>
      <c r="K245" s="300">
        <f>2490+605.7+841.2+336.5+302.8+572</f>
        <v>5148.2</v>
      </c>
      <c r="L245" s="300">
        <f t="shared" si="70"/>
        <v>5148.2</v>
      </c>
      <c r="M245" s="358">
        <f t="shared" si="72"/>
        <v>0</v>
      </c>
      <c r="N245" s="294"/>
      <c r="O245" s="294">
        <v>0</v>
      </c>
      <c r="P245" s="294">
        <v>0</v>
      </c>
      <c r="Q245" s="286">
        <f t="shared" si="71"/>
        <v>0</v>
      </c>
      <c r="R245" s="299">
        <v>0</v>
      </c>
      <c r="S245" s="296">
        <v>0</v>
      </c>
    </row>
    <row r="246" spans="1:19" ht="64.5" customHeight="1">
      <c r="A246" s="340"/>
      <c r="B246" s="534" t="s">
        <v>664</v>
      </c>
      <c r="C246" s="211" t="s">
        <v>665</v>
      </c>
      <c r="D246" s="350"/>
      <c r="E246" s="582" t="s">
        <v>667</v>
      </c>
      <c r="F246" s="244" t="s">
        <v>515</v>
      </c>
      <c r="G246" s="222">
        <v>23</v>
      </c>
      <c r="H246" s="214">
        <v>1062.3</v>
      </c>
      <c r="I246" s="300">
        <v>0</v>
      </c>
      <c r="J246" s="300">
        <v>1062.3</v>
      </c>
      <c r="K246" s="300">
        <v>0</v>
      </c>
      <c r="L246" s="300">
        <f t="shared" si="70"/>
        <v>1062.3</v>
      </c>
      <c r="M246" s="358">
        <f t="shared" si="72"/>
        <v>0</v>
      </c>
      <c r="N246" s="294">
        <v>0</v>
      </c>
      <c r="O246" s="294">
        <v>0</v>
      </c>
      <c r="P246" s="294">
        <v>0</v>
      </c>
      <c r="Q246" s="286">
        <f t="shared" si="71"/>
        <v>0</v>
      </c>
      <c r="R246" s="299">
        <v>0</v>
      </c>
      <c r="S246" s="296">
        <v>0</v>
      </c>
    </row>
    <row r="247" spans="1:19" ht="64.5" customHeight="1">
      <c r="A247" s="340"/>
      <c r="B247" s="531"/>
      <c r="C247" s="211" t="s">
        <v>666</v>
      </c>
      <c r="D247" s="350"/>
      <c r="E247" s="583"/>
      <c r="F247" s="244" t="s">
        <v>668</v>
      </c>
      <c r="G247" s="222">
        <v>5</v>
      </c>
      <c r="H247" s="214">
        <v>136.6</v>
      </c>
      <c r="I247" s="300">
        <v>136.6</v>
      </c>
      <c r="J247" s="300">
        <v>0</v>
      </c>
      <c r="K247" s="300">
        <v>0</v>
      </c>
      <c r="L247" s="300">
        <f t="shared" si="70"/>
        <v>136.6</v>
      </c>
      <c r="M247" s="358">
        <f t="shared" si="72"/>
        <v>0</v>
      </c>
      <c r="N247" s="294">
        <v>0</v>
      </c>
      <c r="O247" s="294">
        <v>0</v>
      </c>
      <c r="P247" s="294">
        <v>0</v>
      </c>
      <c r="Q247" s="286">
        <f t="shared" si="71"/>
        <v>0</v>
      </c>
      <c r="R247" s="299">
        <v>0</v>
      </c>
      <c r="S247" s="296">
        <v>0</v>
      </c>
    </row>
    <row r="248" spans="1:19" s="278" customFormat="1" ht="23.25" customHeight="1">
      <c r="A248" s="309"/>
      <c r="B248" s="34" t="s">
        <v>316</v>
      </c>
      <c r="C248" s="309"/>
      <c r="D248" s="309"/>
      <c r="E248" s="213"/>
      <c r="F248" s="309"/>
      <c r="G248" s="309"/>
      <c r="H248" s="309">
        <f>H247+H246+H245+H244+H243+H242+H241+H240+H239+H238+H237+H236+H235+H234</f>
        <v>59727.499999999985</v>
      </c>
      <c r="I248" s="309">
        <f aca="true" t="shared" si="73" ref="I248:Q248">I247+I246+I245+I244+I243+I242+I241+I240+I239+I238+I237+I236+I235+I234</f>
        <v>5372.4</v>
      </c>
      <c r="J248" s="309">
        <f t="shared" si="73"/>
        <v>7549.700000000001</v>
      </c>
      <c r="K248" s="309">
        <f t="shared" si="73"/>
        <v>46805.399999999994</v>
      </c>
      <c r="L248" s="309">
        <f t="shared" si="73"/>
        <v>59727.5</v>
      </c>
      <c r="M248" s="309">
        <f t="shared" si="73"/>
        <v>3196.6</v>
      </c>
      <c r="N248" s="309">
        <f t="shared" si="73"/>
        <v>1209.6</v>
      </c>
      <c r="O248" s="309">
        <f t="shared" si="73"/>
        <v>16.1</v>
      </c>
      <c r="P248" s="309">
        <f t="shared" si="73"/>
        <v>1970.9</v>
      </c>
      <c r="Q248" s="309">
        <f t="shared" si="73"/>
        <v>3196.6</v>
      </c>
      <c r="R248" s="309"/>
      <c r="S248" s="309"/>
    </row>
    <row r="249" spans="1:19" ht="66.75" customHeight="1">
      <c r="A249" s="340" t="s">
        <v>15</v>
      </c>
      <c r="B249" s="341" t="s">
        <v>150</v>
      </c>
      <c r="C249" s="340" t="s">
        <v>151</v>
      </c>
      <c r="D249" s="74" t="s">
        <v>335</v>
      </c>
      <c r="E249" s="332" t="s">
        <v>554</v>
      </c>
      <c r="F249" s="244" t="s">
        <v>699</v>
      </c>
      <c r="G249" s="291">
        <v>329</v>
      </c>
      <c r="H249" s="214">
        <f>L249</f>
        <v>33.4</v>
      </c>
      <c r="I249" s="300">
        <v>32.6</v>
      </c>
      <c r="J249" s="300">
        <v>0.8</v>
      </c>
      <c r="K249" s="300">
        <v>0</v>
      </c>
      <c r="L249" s="303">
        <f>J249+I249+K249</f>
        <v>33.4</v>
      </c>
      <c r="M249" s="358">
        <f>Q249</f>
        <v>20.05</v>
      </c>
      <c r="N249" s="286">
        <v>20</v>
      </c>
      <c r="O249" s="294">
        <v>0.05</v>
      </c>
      <c r="P249" s="294">
        <v>0</v>
      </c>
      <c r="Q249" s="286">
        <f>O249+N249</f>
        <v>20.05</v>
      </c>
      <c r="R249" s="299">
        <v>5</v>
      </c>
      <c r="S249" s="296">
        <v>2</v>
      </c>
    </row>
    <row r="250" spans="1:19" s="278" customFormat="1" ht="24.75" customHeight="1">
      <c r="A250" s="309"/>
      <c r="B250" s="34" t="s">
        <v>316</v>
      </c>
      <c r="C250" s="309"/>
      <c r="D250" s="309"/>
      <c r="E250" s="309"/>
      <c r="F250" s="309"/>
      <c r="G250" s="309"/>
      <c r="H250" s="309">
        <f>SUM(H249)</f>
        <v>33.4</v>
      </c>
      <c r="I250" s="309">
        <f aca="true" t="shared" si="74" ref="I250:Q250">SUM(I249)</f>
        <v>32.6</v>
      </c>
      <c r="J250" s="309">
        <f t="shared" si="74"/>
        <v>0.8</v>
      </c>
      <c r="K250" s="309">
        <f t="shared" si="74"/>
        <v>0</v>
      </c>
      <c r="L250" s="309">
        <f t="shared" si="74"/>
        <v>33.4</v>
      </c>
      <c r="M250" s="309">
        <f t="shared" si="74"/>
        <v>20.05</v>
      </c>
      <c r="N250" s="309">
        <f t="shared" si="74"/>
        <v>20</v>
      </c>
      <c r="O250" s="309">
        <f t="shared" si="74"/>
        <v>0.05</v>
      </c>
      <c r="P250" s="309">
        <f t="shared" si="74"/>
        <v>0</v>
      </c>
      <c r="Q250" s="309">
        <f t="shared" si="74"/>
        <v>20.05</v>
      </c>
      <c r="R250" s="309"/>
      <c r="S250" s="309"/>
    </row>
    <row r="251" spans="1:19" ht="96.75" customHeight="1">
      <c r="A251" s="534" t="s">
        <v>18</v>
      </c>
      <c r="B251" s="534" t="s">
        <v>152</v>
      </c>
      <c r="C251" s="340" t="s">
        <v>153</v>
      </c>
      <c r="D251" s="75" t="s">
        <v>431</v>
      </c>
      <c r="E251" s="333" t="s">
        <v>610</v>
      </c>
      <c r="F251" s="244">
        <v>2418.5</v>
      </c>
      <c r="G251" s="291">
        <v>11</v>
      </c>
      <c r="H251" s="214">
        <f>L251</f>
        <v>26603.5</v>
      </c>
      <c r="I251" s="313">
        <v>26603.5</v>
      </c>
      <c r="J251" s="313">
        <v>0</v>
      </c>
      <c r="K251" s="313">
        <v>0</v>
      </c>
      <c r="L251" s="303">
        <f>I251+J251+K251</f>
        <v>26603.5</v>
      </c>
      <c r="M251" s="358">
        <f>N251</f>
        <v>14843.1</v>
      </c>
      <c r="N251" s="231">
        <v>14843.1</v>
      </c>
      <c r="O251" s="294">
        <v>0</v>
      </c>
      <c r="P251" s="294">
        <v>0</v>
      </c>
      <c r="Q251" s="286">
        <f>M251</f>
        <v>14843.1</v>
      </c>
      <c r="R251" s="299">
        <v>5</v>
      </c>
      <c r="S251" s="296">
        <v>3</v>
      </c>
    </row>
    <row r="252" spans="1:19" ht="96.75" customHeight="1">
      <c r="A252" s="531"/>
      <c r="B252" s="531"/>
      <c r="C252" s="340" t="s">
        <v>542</v>
      </c>
      <c r="D252" s="75" t="s">
        <v>543</v>
      </c>
      <c r="E252" s="333" t="s">
        <v>611</v>
      </c>
      <c r="F252" s="244">
        <v>100</v>
      </c>
      <c r="G252" s="291">
        <v>1</v>
      </c>
      <c r="H252" s="214">
        <f>L252</f>
        <v>100</v>
      </c>
      <c r="I252" s="313">
        <v>100</v>
      </c>
      <c r="J252" s="313">
        <v>0</v>
      </c>
      <c r="K252" s="313">
        <v>0</v>
      </c>
      <c r="L252" s="303">
        <f>I252+J252+K252</f>
        <v>100</v>
      </c>
      <c r="M252" s="358">
        <f>N252</f>
        <v>79.4</v>
      </c>
      <c r="N252" s="286">
        <v>79.4</v>
      </c>
      <c r="O252" s="294">
        <v>0</v>
      </c>
      <c r="P252" s="294">
        <v>0</v>
      </c>
      <c r="Q252" s="286">
        <f>M252</f>
        <v>79.4</v>
      </c>
      <c r="R252" s="299">
        <v>1</v>
      </c>
      <c r="S252" s="296">
        <v>1</v>
      </c>
    </row>
    <row r="253" spans="1:19" s="278" customFormat="1" ht="21" customHeight="1">
      <c r="A253" s="309"/>
      <c r="B253" s="34" t="s">
        <v>316</v>
      </c>
      <c r="C253" s="309"/>
      <c r="D253" s="309"/>
      <c r="E253" s="309"/>
      <c r="F253" s="309"/>
      <c r="G253" s="309"/>
      <c r="H253" s="309">
        <f>SUM(H251:H252)</f>
        <v>26703.5</v>
      </c>
      <c r="I253" s="309">
        <f aca="true" t="shared" si="75" ref="I253:Q253">SUM(I251:I252)</f>
        <v>26703.5</v>
      </c>
      <c r="J253" s="309">
        <f t="shared" si="75"/>
        <v>0</v>
      </c>
      <c r="K253" s="309">
        <f t="shared" si="75"/>
        <v>0</v>
      </c>
      <c r="L253" s="309">
        <f t="shared" si="75"/>
        <v>26703.5</v>
      </c>
      <c r="M253" s="309">
        <f t="shared" si="75"/>
        <v>14922.5</v>
      </c>
      <c r="N253" s="309">
        <f t="shared" si="75"/>
        <v>14922.5</v>
      </c>
      <c r="O253" s="309">
        <f t="shared" si="75"/>
        <v>0</v>
      </c>
      <c r="P253" s="309">
        <f t="shared" si="75"/>
        <v>0</v>
      </c>
      <c r="Q253" s="309">
        <f t="shared" si="75"/>
        <v>14922.5</v>
      </c>
      <c r="R253" s="309"/>
      <c r="S253" s="309"/>
    </row>
    <row r="254" spans="1:19" s="307" customFormat="1" ht="108" hidden="1">
      <c r="A254" s="300" t="s">
        <v>23</v>
      </c>
      <c r="B254" s="341" t="s">
        <v>483</v>
      </c>
      <c r="C254" s="300" t="s">
        <v>368</v>
      </c>
      <c r="D254" s="68" t="s">
        <v>369</v>
      </c>
      <c r="E254" s="68" t="s">
        <v>370</v>
      </c>
      <c r="F254" s="300" t="s">
        <v>503</v>
      </c>
      <c r="G254" s="222"/>
      <c r="H254" s="214">
        <f>L254</f>
        <v>0</v>
      </c>
      <c r="I254" s="300">
        <v>0</v>
      </c>
      <c r="J254" s="300">
        <v>0</v>
      </c>
      <c r="K254" s="300">
        <v>0</v>
      </c>
      <c r="L254" s="303">
        <f>J254+I254+K254</f>
        <v>0</v>
      </c>
      <c r="M254" s="294">
        <f>Q254</f>
        <v>0</v>
      </c>
      <c r="N254" s="294">
        <v>0</v>
      </c>
      <c r="O254" s="294">
        <v>0</v>
      </c>
      <c r="P254" s="294">
        <v>0</v>
      </c>
      <c r="Q254" s="286">
        <f>O254+N254</f>
        <v>0</v>
      </c>
      <c r="R254" s="296">
        <v>0</v>
      </c>
      <c r="S254" s="242" t="s">
        <v>691</v>
      </c>
    </row>
    <row r="255" spans="1:19" s="278" customFormat="1" ht="33" customHeight="1" hidden="1">
      <c r="A255" s="309"/>
      <c r="B255" s="34" t="s">
        <v>316</v>
      </c>
      <c r="C255" s="309"/>
      <c r="D255" s="309"/>
      <c r="E255" s="309"/>
      <c r="F255" s="99"/>
      <c r="G255" s="99"/>
      <c r="H255" s="99">
        <f>SUM(H254)</f>
        <v>0</v>
      </c>
      <c r="I255" s="99">
        <f aca="true" t="shared" si="76" ref="I255:Q255">SUM(I254)</f>
        <v>0</v>
      </c>
      <c r="J255" s="99">
        <f t="shared" si="76"/>
        <v>0</v>
      </c>
      <c r="K255" s="99">
        <f t="shared" si="76"/>
        <v>0</v>
      </c>
      <c r="L255" s="99">
        <f t="shared" si="76"/>
        <v>0</v>
      </c>
      <c r="M255" s="99">
        <f t="shared" si="76"/>
        <v>0</v>
      </c>
      <c r="N255" s="99">
        <f t="shared" si="76"/>
        <v>0</v>
      </c>
      <c r="O255" s="99">
        <f t="shared" si="76"/>
        <v>0</v>
      </c>
      <c r="P255" s="99">
        <f t="shared" si="76"/>
        <v>0</v>
      </c>
      <c r="Q255" s="99">
        <f t="shared" si="76"/>
        <v>0</v>
      </c>
      <c r="R255" s="99"/>
      <c r="S255" s="148"/>
    </row>
    <row r="256" spans="1:19" ht="51" customHeight="1">
      <c r="A256" s="534" t="s">
        <v>25</v>
      </c>
      <c r="B256" s="534" t="s">
        <v>693</v>
      </c>
      <c r="C256" s="340" t="s">
        <v>155</v>
      </c>
      <c r="D256" s="535" t="s">
        <v>339</v>
      </c>
      <c r="E256" s="639" t="s">
        <v>694</v>
      </c>
      <c r="F256" s="244" t="s">
        <v>504</v>
      </c>
      <c r="G256" s="291">
        <v>43</v>
      </c>
      <c r="H256" s="214">
        <f>L256</f>
        <v>13975</v>
      </c>
      <c r="I256" s="300">
        <v>13975</v>
      </c>
      <c r="J256" s="300">
        <v>0</v>
      </c>
      <c r="K256" s="300">
        <v>0</v>
      </c>
      <c r="L256" s="351">
        <f>I256+J256+K256</f>
        <v>13975</v>
      </c>
      <c r="M256" s="358">
        <f>Q256</f>
        <v>2350</v>
      </c>
      <c r="N256" s="286">
        <v>2350</v>
      </c>
      <c r="O256" s="294">
        <v>0</v>
      </c>
      <c r="P256" s="294">
        <v>0</v>
      </c>
      <c r="Q256" s="286">
        <f>O256+N256</f>
        <v>2350</v>
      </c>
      <c r="R256" s="299">
        <v>7</v>
      </c>
      <c r="S256" s="296">
        <v>0</v>
      </c>
    </row>
    <row r="257" spans="1:19" ht="51" customHeight="1">
      <c r="A257" s="530"/>
      <c r="B257" s="530"/>
      <c r="C257" s="340" t="s">
        <v>156</v>
      </c>
      <c r="D257" s="536"/>
      <c r="E257" s="643"/>
      <c r="F257" s="244" t="s">
        <v>705</v>
      </c>
      <c r="G257" s="291">
        <v>500</v>
      </c>
      <c r="H257" s="214">
        <f>L257</f>
        <v>39616.7</v>
      </c>
      <c r="I257" s="300">
        <v>39616.7</v>
      </c>
      <c r="J257" s="300">
        <v>0</v>
      </c>
      <c r="K257" s="300">
        <v>0</v>
      </c>
      <c r="L257" s="351">
        <f>I257+J257+K257</f>
        <v>39616.7</v>
      </c>
      <c r="M257" s="358">
        <f>Q257</f>
        <v>9205.1</v>
      </c>
      <c r="N257" s="231">
        <v>9205.1</v>
      </c>
      <c r="O257" s="294">
        <v>0</v>
      </c>
      <c r="P257" s="294">
        <v>0</v>
      </c>
      <c r="Q257" s="286">
        <f>O257+N257</f>
        <v>9205.1</v>
      </c>
      <c r="R257" s="296">
        <v>560</v>
      </c>
      <c r="S257" s="296">
        <v>541</v>
      </c>
    </row>
    <row r="258" spans="1:19" ht="51" customHeight="1">
      <c r="A258" s="531"/>
      <c r="B258" s="531"/>
      <c r="C258" s="340" t="s">
        <v>695</v>
      </c>
      <c r="D258" s="353"/>
      <c r="E258" s="354" t="s">
        <v>696</v>
      </c>
      <c r="F258" s="244" t="s">
        <v>697</v>
      </c>
      <c r="G258" s="291">
        <v>29</v>
      </c>
      <c r="H258" s="214">
        <f>L258</f>
        <v>21347.8</v>
      </c>
      <c r="I258" s="300">
        <v>0</v>
      </c>
      <c r="J258" s="300">
        <v>0</v>
      </c>
      <c r="K258" s="300">
        <v>21347.8</v>
      </c>
      <c r="L258" s="351">
        <f>I258+J258+K258</f>
        <v>21347.8</v>
      </c>
      <c r="M258" s="358">
        <f>Q258</f>
        <v>0</v>
      </c>
      <c r="N258" s="231">
        <v>0</v>
      </c>
      <c r="O258" s="294">
        <v>0</v>
      </c>
      <c r="P258" s="294">
        <v>0</v>
      </c>
      <c r="Q258" s="286">
        <f>O258+N258</f>
        <v>0</v>
      </c>
      <c r="R258" s="296">
        <v>0</v>
      </c>
      <c r="S258" s="296">
        <v>0</v>
      </c>
    </row>
    <row r="259" spans="1:19" s="282" customFormat="1" ht="24" customHeight="1">
      <c r="A259" s="94"/>
      <c r="B259" s="95" t="s">
        <v>316</v>
      </c>
      <c r="C259" s="96"/>
      <c r="D259" s="243"/>
      <c r="E259" s="243"/>
      <c r="F259" s="97"/>
      <c r="G259" s="98"/>
      <c r="H259" s="309">
        <f>SUM(H256:H258)</f>
        <v>74939.5</v>
      </c>
      <c r="I259" s="309">
        <f aca="true" t="shared" si="77" ref="I259:Q259">SUM(I256:I258)</f>
        <v>53591.7</v>
      </c>
      <c r="J259" s="309">
        <f t="shared" si="77"/>
        <v>0</v>
      </c>
      <c r="K259" s="309">
        <f t="shared" si="77"/>
        <v>21347.8</v>
      </c>
      <c r="L259" s="309">
        <f t="shared" si="77"/>
        <v>74939.5</v>
      </c>
      <c r="M259" s="309">
        <f t="shared" si="77"/>
        <v>11555.1</v>
      </c>
      <c r="N259" s="309">
        <f t="shared" si="77"/>
        <v>11555.1</v>
      </c>
      <c r="O259" s="309">
        <f t="shared" si="77"/>
        <v>0</v>
      </c>
      <c r="P259" s="309">
        <f t="shared" si="77"/>
        <v>0</v>
      </c>
      <c r="Q259" s="309">
        <f t="shared" si="77"/>
        <v>11555.1</v>
      </c>
      <c r="R259" s="309"/>
      <c r="S259" s="309"/>
    </row>
    <row r="260" spans="1:19" ht="86.25" customHeight="1">
      <c r="A260" s="39" t="s">
        <v>27</v>
      </c>
      <c r="B260" s="542" t="s">
        <v>453</v>
      </c>
      <c r="C260" s="340" t="s">
        <v>157</v>
      </c>
      <c r="D260" s="74" t="s">
        <v>315</v>
      </c>
      <c r="E260" s="332" t="s">
        <v>419</v>
      </c>
      <c r="F260" s="244" t="s">
        <v>739</v>
      </c>
      <c r="G260" s="291">
        <v>65</v>
      </c>
      <c r="H260" s="214">
        <f aca="true" t="shared" si="78" ref="H260:H266">L260</f>
        <v>332.5</v>
      </c>
      <c r="I260" s="301">
        <v>325</v>
      </c>
      <c r="J260" s="301">
        <v>7.5</v>
      </c>
      <c r="K260" s="301">
        <v>0</v>
      </c>
      <c r="L260" s="301">
        <f aca="true" t="shared" si="79" ref="L260:L266">J260+I260+K260</f>
        <v>332.5</v>
      </c>
      <c r="M260" s="358">
        <f aca="true" t="shared" si="80" ref="M260:M266">Q260</f>
        <v>0</v>
      </c>
      <c r="N260" s="294">
        <v>0</v>
      </c>
      <c r="O260" s="294">
        <v>0</v>
      </c>
      <c r="P260" s="294">
        <v>0</v>
      </c>
      <c r="Q260" s="286">
        <f>N260+O260</f>
        <v>0</v>
      </c>
      <c r="R260" s="299">
        <v>0</v>
      </c>
      <c r="S260" s="296">
        <v>0</v>
      </c>
    </row>
    <row r="261" spans="1:19" ht="84" customHeight="1">
      <c r="A261" s="40"/>
      <c r="B261" s="542"/>
      <c r="C261" s="340" t="s">
        <v>158</v>
      </c>
      <c r="D261" s="73" t="s">
        <v>179</v>
      </c>
      <c r="E261" s="304" t="s">
        <v>417</v>
      </c>
      <c r="F261" s="244" t="s">
        <v>418</v>
      </c>
      <c r="G261" s="291">
        <v>4</v>
      </c>
      <c r="H261" s="214">
        <f t="shared" si="78"/>
        <v>17</v>
      </c>
      <c r="I261" s="301">
        <v>16.6</v>
      </c>
      <c r="J261" s="301">
        <v>0.4</v>
      </c>
      <c r="K261" s="301">
        <v>0</v>
      </c>
      <c r="L261" s="301">
        <f t="shared" si="79"/>
        <v>17</v>
      </c>
      <c r="M261" s="358">
        <f t="shared" si="80"/>
        <v>0</v>
      </c>
      <c r="N261" s="294">
        <v>0</v>
      </c>
      <c r="O261" s="294">
        <v>0</v>
      </c>
      <c r="P261" s="294">
        <v>0</v>
      </c>
      <c r="Q261" s="286">
        <f>N261+O261</f>
        <v>0</v>
      </c>
      <c r="R261" s="299">
        <v>0</v>
      </c>
      <c r="S261" s="296">
        <v>0</v>
      </c>
    </row>
    <row r="262" spans="1:19" ht="75.75" customHeight="1">
      <c r="A262" s="534" t="s">
        <v>29</v>
      </c>
      <c r="B262" s="534" t="s">
        <v>692</v>
      </c>
      <c r="C262" s="340" t="s">
        <v>312</v>
      </c>
      <c r="D262" s="71" t="s">
        <v>313</v>
      </c>
      <c r="E262" s="291" t="s">
        <v>555</v>
      </c>
      <c r="F262" s="244" t="s">
        <v>520</v>
      </c>
      <c r="G262" s="291">
        <v>10</v>
      </c>
      <c r="H262" s="214">
        <f t="shared" si="78"/>
        <v>1980</v>
      </c>
      <c r="I262" s="300">
        <v>1980</v>
      </c>
      <c r="J262" s="300">
        <v>0</v>
      </c>
      <c r="K262" s="300">
        <v>0</v>
      </c>
      <c r="L262" s="301">
        <f t="shared" si="79"/>
        <v>1980</v>
      </c>
      <c r="M262" s="358">
        <f t="shared" si="80"/>
        <v>479.6</v>
      </c>
      <c r="N262" s="294">
        <v>479.6</v>
      </c>
      <c r="O262" s="294">
        <v>0</v>
      </c>
      <c r="P262" s="294">
        <v>0</v>
      </c>
      <c r="Q262" s="286">
        <f>N262+O262</f>
        <v>479.6</v>
      </c>
      <c r="R262" s="299">
        <v>10</v>
      </c>
      <c r="S262" s="296">
        <v>10</v>
      </c>
    </row>
    <row r="263" spans="1:19" ht="69.75" customHeight="1" hidden="1">
      <c r="A263" s="530"/>
      <c r="B263" s="530"/>
      <c r="C263" s="340" t="s">
        <v>133</v>
      </c>
      <c r="D263" s="55" t="s">
        <v>260</v>
      </c>
      <c r="E263" s="320" t="s">
        <v>367</v>
      </c>
      <c r="F263" s="244">
        <v>3</v>
      </c>
      <c r="G263" s="291">
        <v>0</v>
      </c>
      <c r="H263" s="214">
        <f t="shared" si="78"/>
        <v>0</v>
      </c>
      <c r="I263" s="314">
        <v>0</v>
      </c>
      <c r="J263" s="314">
        <v>0</v>
      </c>
      <c r="K263" s="314">
        <v>0</v>
      </c>
      <c r="L263" s="301">
        <f t="shared" si="79"/>
        <v>0</v>
      </c>
      <c r="M263" s="294">
        <f t="shared" si="80"/>
        <v>0</v>
      </c>
      <c r="N263" s="294">
        <v>0</v>
      </c>
      <c r="O263" s="294">
        <v>0</v>
      </c>
      <c r="P263" s="294">
        <v>0</v>
      </c>
      <c r="Q263" s="286">
        <f>N263+O263</f>
        <v>0</v>
      </c>
      <c r="R263" s="299">
        <v>0</v>
      </c>
      <c r="S263" s="296" t="s">
        <v>691</v>
      </c>
    </row>
    <row r="264" spans="1:19" ht="69.75" customHeight="1">
      <c r="A264" s="531"/>
      <c r="B264" s="531"/>
      <c r="C264" s="340" t="s">
        <v>676</v>
      </c>
      <c r="D264" s="55"/>
      <c r="E264" s="320" t="s">
        <v>677</v>
      </c>
      <c r="F264" s="244">
        <v>80</v>
      </c>
      <c r="G264" s="291">
        <v>9</v>
      </c>
      <c r="H264" s="214">
        <f t="shared" si="78"/>
        <v>729</v>
      </c>
      <c r="I264" s="314">
        <v>729</v>
      </c>
      <c r="J264" s="314">
        <v>0</v>
      </c>
      <c r="K264" s="314">
        <v>0</v>
      </c>
      <c r="L264" s="301">
        <f t="shared" si="79"/>
        <v>729</v>
      </c>
      <c r="M264" s="358">
        <f t="shared" si="80"/>
        <v>441.1</v>
      </c>
      <c r="N264" s="294">
        <v>441.1</v>
      </c>
      <c r="O264" s="294">
        <v>0</v>
      </c>
      <c r="P264" s="294">
        <v>0</v>
      </c>
      <c r="Q264" s="286">
        <f>N264+O264</f>
        <v>441.1</v>
      </c>
      <c r="R264" s="299" t="s">
        <v>841</v>
      </c>
      <c r="S264" s="296">
        <v>1</v>
      </c>
    </row>
    <row r="265" spans="1:20" ht="78" customHeight="1">
      <c r="A265" s="343" t="s">
        <v>72</v>
      </c>
      <c r="B265" s="343" t="s">
        <v>470</v>
      </c>
      <c r="C265" s="340" t="s">
        <v>471</v>
      </c>
      <c r="D265" s="55"/>
      <c r="E265" s="320" t="s">
        <v>472</v>
      </c>
      <c r="F265" s="244">
        <v>120.2</v>
      </c>
      <c r="G265" s="291">
        <v>10</v>
      </c>
      <c r="H265" s="214">
        <v>1153.9</v>
      </c>
      <c r="I265" s="314">
        <v>1153.9</v>
      </c>
      <c r="J265" s="314">
        <v>0</v>
      </c>
      <c r="K265" s="314">
        <v>0</v>
      </c>
      <c r="L265" s="301">
        <f t="shared" si="79"/>
        <v>1153.9</v>
      </c>
      <c r="M265" s="358">
        <f t="shared" si="80"/>
        <v>346.2</v>
      </c>
      <c r="N265" s="294">
        <v>0</v>
      </c>
      <c r="O265" s="294">
        <v>0</v>
      </c>
      <c r="P265" s="294">
        <v>346.2</v>
      </c>
      <c r="Q265" s="286">
        <f>N265+O265+P265</f>
        <v>346.2</v>
      </c>
      <c r="R265" s="299">
        <v>0</v>
      </c>
      <c r="S265" s="296">
        <v>0</v>
      </c>
      <c r="T265" s="292">
        <f>Q265-S265</f>
        <v>346.2</v>
      </c>
    </row>
    <row r="266" spans="1:19" ht="87.75" customHeight="1">
      <c r="A266" s="361" t="s">
        <v>76</v>
      </c>
      <c r="B266" s="361" t="s">
        <v>842</v>
      </c>
      <c r="C266" s="362" t="s">
        <v>488</v>
      </c>
      <c r="D266" s="363"/>
      <c r="E266" s="364" t="s">
        <v>556</v>
      </c>
      <c r="F266" s="365">
        <v>23.2</v>
      </c>
      <c r="G266" s="363">
        <v>2</v>
      </c>
      <c r="H266" s="366">
        <f t="shared" si="78"/>
        <v>76.5</v>
      </c>
      <c r="I266" s="367">
        <v>75.4</v>
      </c>
      <c r="J266" s="367">
        <v>1.1</v>
      </c>
      <c r="K266" s="367">
        <v>0</v>
      </c>
      <c r="L266" s="368">
        <f t="shared" si="79"/>
        <v>76.5</v>
      </c>
      <c r="M266" s="369">
        <f t="shared" si="80"/>
        <v>0</v>
      </c>
      <c r="N266" s="370">
        <v>0</v>
      </c>
      <c r="O266" s="370">
        <v>0</v>
      </c>
      <c r="P266" s="370">
        <v>0</v>
      </c>
      <c r="Q266" s="371">
        <v>0</v>
      </c>
      <c r="R266" s="372">
        <v>0</v>
      </c>
      <c r="S266" s="237">
        <v>0</v>
      </c>
    </row>
    <row r="267" spans="1:19" s="278" customFormat="1" ht="29.25" customHeight="1">
      <c r="A267" s="309"/>
      <c r="B267" s="34" t="s">
        <v>316</v>
      </c>
      <c r="C267" s="309"/>
      <c r="D267" s="309"/>
      <c r="E267" s="309"/>
      <c r="F267" s="309"/>
      <c r="G267" s="309"/>
      <c r="H267" s="309">
        <f>SUM(H260:H266)</f>
        <v>4288.9</v>
      </c>
      <c r="I267" s="309">
        <f aca="true" t="shared" si="81" ref="I267:Q267">SUM(I260:I266)</f>
        <v>4279.9</v>
      </c>
      <c r="J267" s="309">
        <f t="shared" si="81"/>
        <v>9</v>
      </c>
      <c r="K267" s="309">
        <f t="shared" si="81"/>
        <v>0</v>
      </c>
      <c r="L267" s="309">
        <f t="shared" si="81"/>
        <v>4288.9</v>
      </c>
      <c r="M267" s="309">
        <f t="shared" si="81"/>
        <v>1266.9</v>
      </c>
      <c r="N267" s="309">
        <f t="shared" si="81"/>
        <v>920.7</v>
      </c>
      <c r="O267" s="309">
        <f t="shared" si="81"/>
        <v>0</v>
      </c>
      <c r="P267" s="309">
        <f t="shared" si="81"/>
        <v>346.2</v>
      </c>
      <c r="Q267" s="309">
        <f t="shared" si="81"/>
        <v>1266.9</v>
      </c>
      <c r="R267" s="309"/>
      <c r="S267" s="309"/>
    </row>
    <row r="268" spans="1:19" s="278" customFormat="1" ht="97.5" customHeight="1">
      <c r="A268" s="543" t="s">
        <v>80</v>
      </c>
      <c r="B268" s="545" t="s">
        <v>557</v>
      </c>
      <c r="C268" s="300" t="s">
        <v>558</v>
      </c>
      <c r="D268" s="303"/>
      <c r="E268" s="300" t="s">
        <v>670</v>
      </c>
      <c r="F268" s="252" t="s">
        <v>764</v>
      </c>
      <c r="G268" s="300" t="s">
        <v>763</v>
      </c>
      <c r="H268" s="214">
        <v>1047.5</v>
      </c>
      <c r="I268" s="300">
        <v>0</v>
      </c>
      <c r="J268" s="300">
        <v>0</v>
      </c>
      <c r="K268" s="300">
        <v>1047.5</v>
      </c>
      <c r="L268" s="300">
        <f>I268+J268+K268</f>
        <v>1047.5</v>
      </c>
      <c r="M268" s="358">
        <f>Q268</f>
        <v>330.5</v>
      </c>
      <c r="N268" s="294">
        <v>0</v>
      </c>
      <c r="O268" s="294">
        <v>0</v>
      </c>
      <c r="P268" s="294">
        <v>330.5</v>
      </c>
      <c r="Q268" s="294">
        <f>N268+O268+P268</f>
        <v>330.5</v>
      </c>
      <c r="R268" s="299" t="s">
        <v>795</v>
      </c>
      <c r="S268" s="296" t="s">
        <v>807</v>
      </c>
    </row>
    <row r="269" spans="1:19" s="278" customFormat="1" ht="97.5" customHeight="1">
      <c r="A269" s="544"/>
      <c r="B269" s="546"/>
      <c r="C269" s="300" t="s">
        <v>559</v>
      </c>
      <c r="D269" s="303"/>
      <c r="E269" s="300" t="s">
        <v>672</v>
      </c>
      <c r="F269" s="252" t="s">
        <v>764</v>
      </c>
      <c r="G269" s="300" t="s">
        <v>765</v>
      </c>
      <c r="H269" s="214">
        <v>218.3</v>
      </c>
      <c r="I269" s="300">
        <v>0</v>
      </c>
      <c r="J269" s="300">
        <v>0</v>
      </c>
      <c r="K269" s="300">
        <v>218.3</v>
      </c>
      <c r="L269" s="300">
        <f>I269+J269+K269</f>
        <v>218.3</v>
      </c>
      <c r="M269" s="358">
        <f>Q269</f>
        <v>0</v>
      </c>
      <c r="N269" s="294">
        <v>0</v>
      </c>
      <c r="O269" s="294">
        <v>0</v>
      </c>
      <c r="P269" s="294">
        <v>0</v>
      </c>
      <c r="Q269" s="294">
        <f>N269+O269+P269</f>
        <v>0</v>
      </c>
      <c r="R269" s="299">
        <v>0</v>
      </c>
      <c r="S269" s="296">
        <v>0</v>
      </c>
    </row>
    <row r="270" spans="1:19" s="278" customFormat="1" ht="29.25" customHeight="1">
      <c r="A270" s="309"/>
      <c r="B270" s="34" t="s">
        <v>316</v>
      </c>
      <c r="C270" s="309"/>
      <c r="D270" s="309"/>
      <c r="E270" s="309"/>
      <c r="F270" s="309"/>
      <c r="G270" s="309"/>
      <c r="H270" s="309">
        <f>H268+H269</f>
        <v>1265.8</v>
      </c>
      <c r="I270" s="309">
        <f aca="true" t="shared" si="82" ref="I270:Q270">I268+I269</f>
        <v>0</v>
      </c>
      <c r="J270" s="309">
        <f t="shared" si="82"/>
        <v>0</v>
      </c>
      <c r="K270" s="309">
        <f t="shared" si="82"/>
        <v>1265.8</v>
      </c>
      <c r="L270" s="309">
        <f t="shared" si="82"/>
        <v>1265.8</v>
      </c>
      <c r="M270" s="309">
        <f t="shared" si="82"/>
        <v>330.5</v>
      </c>
      <c r="N270" s="309">
        <f t="shared" si="82"/>
        <v>0</v>
      </c>
      <c r="O270" s="309">
        <f t="shared" si="82"/>
        <v>0</v>
      </c>
      <c r="P270" s="309">
        <f t="shared" si="82"/>
        <v>330.5</v>
      </c>
      <c r="Q270" s="309">
        <f t="shared" si="82"/>
        <v>330.5</v>
      </c>
      <c r="R270" s="309"/>
      <c r="S270" s="309"/>
    </row>
    <row r="271" spans="1:19" s="278" customFormat="1" ht="43.5" customHeight="1">
      <c r="A271" s="310"/>
      <c r="B271" s="33" t="s">
        <v>317</v>
      </c>
      <c r="C271" s="310"/>
      <c r="D271" s="310"/>
      <c r="E271" s="310"/>
      <c r="F271" s="310"/>
      <c r="G271" s="310"/>
      <c r="H271" s="310">
        <f>H270+H267+H259+H255+H253+H250+H248+H232+H230+H226+H224+H222+H212+H209+H200+H145+H143+H140+H138+H136+H134+H128+H123+H120+H118+H116+H106+H104+H84+H53+H51+H48+H44+H42+H40+H37+H35+H30+H23+H20+H14+H12+H10</f>
        <v>2659430.7994500007</v>
      </c>
      <c r="I271" s="310">
        <f aca="true" t="shared" si="83" ref="I271:P271">I270+I267+I259+I255+I253+I250+I248+I232+I230+I226+I224+I222+I212+I209+I200+I145+I143+I140+I138+I136+I134+I128+I123+I120+I118+I116+I106+I104+I84+I53+I51+I48+I44+I42+I40+I37+I35+I30+I23+I20+I14+I12+I10</f>
        <v>2435692.999450001</v>
      </c>
      <c r="J271" s="310">
        <f t="shared" si="83"/>
        <v>127368.39999999998</v>
      </c>
      <c r="K271" s="310">
        <f t="shared" si="83"/>
        <v>96369.4</v>
      </c>
      <c r="L271" s="310">
        <f t="shared" si="83"/>
        <v>2659430.7994500007</v>
      </c>
      <c r="M271" s="310">
        <f t="shared" si="83"/>
        <v>597248.2870000001</v>
      </c>
      <c r="N271" s="310">
        <f t="shared" si="83"/>
        <v>582090.2999999999</v>
      </c>
      <c r="O271" s="310">
        <f t="shared" si="83"/>
        <v>7412.887</v>
      </c>
      <c r="P271" s="310">
        <f t="shared" si="83"/>
        <v>7745.1</v>
      </c>
      <c r="Q271" s="310">
        <f>Q270+Q267+Q259+Q255+Q253+Q250+Q248+Q232+Q230+Q226+Q224+Q222+Q212+Q209+Q200+Q145+Q143+Q140+Q138+Q136+Q134+Q128+Q123+Q120+Q118+Q116+Q106+Q104+Q84+Q53+Q51+Q48+Q44+Q42+Q40+Q37+Q35+Q30+Q23+Q20+Q14+Q12+Q10</f>
        <v>597248.2870000001</v>
      </c>
      <c r="R271" s="310"/>
      <c r="S271" s="310"/>
    </row>
    <row r="272" spans="1:18" ht="28.5" customHeight="1">
      <c r="A272" s="532" t="s">
        <v>169</v>
      </c>
      <c r="B272" s="533"/>
      <c r="C272" s="533"/>
      <c r="D272" s="533"/>
      <c r="E272" s="533"/>
      <c r="F272" s="533"/>
      <c r="G272" s="533"/>
      <c r="H272" s="533"/>
      <c r="I272" s="533"/>
      <c r="J272" s="533"/>
      <c r="K272" s="533"/>
      <c r="L272" s="533"/>
      <c r="M272" s="533"/>
      <c r="N272" s="533"/>
      <c r="O272" s="533"/>
      <c r="P272" s="533"/>
      <c r="Q272" s="533"/>
      <c r="R272" s="533"/>
    </row>
  </sheetData>
  <sheetProtection/>
  <mergeCells count="148">
    <mergeCell ref="B260:B261"/>
    <mergeCell ref="A262:A264"/>
    <mergeCell ref="B262:B264"/>
    <mergeCell ref="A268:A269"/>
    <mergeCell ref="B268:B269"/>
    <mergeCell ref="A272:R272"/>
    <mergeCell ref="B246:B247"/>
    <mergeCell ref="E246:E247"/>
    <mergeCell ref="A251:A252"/>
    <mergeCell ref="B251:B252"/>
    <mergeCell ref="A256:A258"/>
    <mergeCell ref="B256:B258"/>
    <mergeCell ref="D256:D257"/>
    <mergeCell ref="E256:E257"/>
    <mergeCell ref="F228:F229"/>
    <mergeCell ref="G228:G229"/>
    <mergeCell ref="N228:N229"/>
    <mergeCell ref="R228:R229"/>
    <mergeCell ref="S228:S229"/>
    <mergeCell ref="B233:B244"/>
    <mergeCell ref="D233:D244"/>
    <mergeCell ref="A213:A217"/>
    <mergeCell ref="B213:B221"/>
    <mergeCell ref="E213:E214"/>
    <mergeCell ref="E215:E216"/>
    <mergeCell ref="A227:F227"/>
    <mergeCell ref="A228:A229"/>
    <mergeCell ref="B228:B229"/>
    <mergeCell ref="C228:C229"/>
    <mergeCell ref="D228:D229"/>
    <mergeCell ref="E228:E229"/>
    <mergeCell ref="K201:K202"/>
    <mergeCell ref="L201:L202"/>
    <mergeCell ref="M201:M202"/>
    <mergeCell ref="Q201:Q202"/>
    <mergeCell ref="A210:A211"/>
    <mergeCell ref="B210:B211"/>
    <mergeCell ref="D210:D211"/>
    <mergeCell ref="E210:E211"/>
    <mergeCell ref="O189:O192"/>
    <mergeCell ref="P189:P192"/>
    <mergeCell ref="Q189:Q192"/>
    <mergeCell ref="A201:A208"/>
    <mergeCell ref="B201:B208"/>
    <mergeCell ref="D201:D203"/>
    <mergeCell ref="E201:E203"/>
    <mergeCell ref="H201:H202"/>
    <mergeCell ref="I201:I202"/>
    <mergeCell ref="J201:J202"/>
    <mergeCell ref="H189:H192"/>
    <mergeCell ref="I189:I192"/>
    <mergeCell ref="J189:J192"/>
    <mergeCell ref="L189:L192"/>
    <mergeCell ref="M189:M192"/>
    <mergeCell ref="N189:N192"/>
    <mergeCell ref="M146:M147"/>
    <mergeCell ref="Q146:Q147"/>
    <mergeCell ref="R146:R147"/>
    <mergeCell ref="S146:S147"/>
    <mergeCell ref="C173:C174"/>
    <mergeCell ref="E173:E174"/>
    <mergeCell ref="A141:A142"/>
    <mergeCell ref="B141:B142"/>
    <mergeCell ref="A145:A198"/>
    <mergeCell ref="B146:B199"/>
    <mergeCell ref="F146:F147"/>
    <mergeCell ref="G146:G147"/>
    <mergeCell ref="D180:D182"/>
    <mergeCell ref="E180:E182"/>
    <mergeCell ref="D189:D192"/>
    <mergeCell ref="E189:E192"/>
    <mergeCell ref="A121:A122"/>
    <mergeCell ref="B121:B122"/>
    <mergeCell ref="A124:A127"/>
    <mergeCell ref="B124:B127"/>
    <mergeCell ref="A129:A133"/>
    <mergeCell ref="B129:B133"/>
    <mergeCell ref="R78:R79"/>
    <mergeCell ref="S78:S79"/>
    <mergeCell ref="A85:A103"/>
    <mergeCell ref="B85:B103"/>
    <mergeCell ref="D93:D95"/>
    <mergeCell ref="A107:A115"/>
    <mergeCell ref="B107:B115"/>
    <mergeCell ref="A54:A83"/>
    <mergeCell ref="B54:B83"/>
    <mergeCell ref="D61:D65"/>
    <mergeCell ref="O62:O66"/>
    <mergeCell ref="P62:P66"/>
    <mergeCell ref="Q62:Q66"/>
    <mergeCell ref="D66:D68"/>
    <mergeCell ref="C78:C79"/>
    <mergeCell ref="E78:E79"/>
    <mergeCell ref="F78:F79"/>
    <mergeCell ref="G78:G79"/>
    <mergeCell ref="M78:M79"/>
    <mergeCell ref="Q78:Q79"/>
    <mergeCell ref="I62:I66"/>
    <mergeCell ref="J62:J66"/>
    <mergeCell ref="K62:K66"/>
    <mergeCell ref="L62:L66"/>
    <mergeCell ref="M62:M66"/>
    <mergeCell ref="N62:N66"/>
    <mergeCell ref="E61:E70"/>
    <mergeCell ref="F61:F70"/>
    <mergeCell ref="H62:H66"/>
    <mergeCell ref="A31:A34"/>
    <mergeCell ref="B31:B33"/>
    <mergeCell ref="D31:D33"/>
    <mergeCell ref="A38:C38"/>
    <mergeCell ref="A45:C45"/>
    <mergeCell ref="A49:C49"/>
    <mergeCell ref="A21:A22"/>
    <mergeCell ref="B21:B22"/>
    <mergeCell ref="A26:A29"/>
    <mergeCell ref="B26:B29"/>
    <mergeCell ref="D27:D29"/>
    <mergeCell ref="E27:E29"/>
    <mergeCell ref="R5:R6"/>
    <mergeCell ref="S5:S6"/>
    <mergeCell ref="A8:A9"/>
    <mergeCell ref="B8:B9"/>
    <mergeCell ref="A15:A19"/>
    <mergeCell ref="B15:B19"/>
    <mergeCell ref="D16:D17"/>
    <mergeCell ref="E16:E17"/>
    <mergeCell ref="D18:D19"/>
    <mergeCell ref="E18:E19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84"/>
  <sheetViews>
    <sheetView zoomScale="85" zoomScaleNormal="85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L4" sqref="L4:L6"/>
    </sheetView>
  </sheetViews>
  <sheetFormatPr defaultColWidth="8.8515625" defaultRowHeight="15"/>
  <cols>
    <col min="1" max="1" width="8.140625" style="376" customWidth="1"/>
    <col min="2" max="2" width="39.28125" style="1" customWidth="1"/>
    <col min="3" max="3" width="34.7109375" style="376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376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621" t="s">
        <v>534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</row>
    <row r="2" spans="1:17" ht="24" customHeight="1">
      <c r="A2" s="375"/>
      <c r="B2" s="376"/>
      <c r="D2" s="376"/>
      <c r="E2" s="376"/>
      <c r="F2" s="623" t="s">
        <v>844</v>
      </c>
      <c r="G2" s="623"/>
      <c r="H2" s="623"/>
      <c r="I2" s="376"/>
      <c r="J2" s="376"/>
      <c r="K2" s="376"/>
      <c r="L2" s="376"/>
      <c r="M2" s="376"/>
      <c r="N2" s="376"/>
      <c r="O2" s="376"/>
      <c r="P2" s="376"/>
      <c r="Q2" s="376"/>
    </row>
    <row r="3" ht="15" customHeight="1"/>
    <row r="4" spans="1:18" ht="24" customHeight="1">
      <c r="A4" s="624" t="s">
        <v>0</v>
      </c>
      <c r="B4" s="624" t="s">
        <v>159</v>
      </c>
      <c r="C4" s="624" t="s">
        <v>160</v>
      </c>
      <c r="D4" s="627" t="s">
        <v>332</v>
      </c>
      <c r="E4" s="630" t="s">
        <v>333</v>
      </c>
      <c r="F4" s="605" t="s">
        <v>593</v>
      </c>
      <c r="G4" s="606"/>
      <c r="H4" s="607"/>
      <c r="I4" s="608" t="s">
        <v>464</v>
      </c>
      <c r="J4" s="609"/>
      <c r="K4" s="610"/>
      <c r="L4" s="611" t="s">
        <v>317</v>
      </c>
      <c r="M4" s="614" t="s">
        <v>3</v>
      </c>
      <c r="N4" s="614"/>
      <c r="O4" s="614"/>
      <c r="P4" s="614"/>
      <c r="Q4" s="614"/>
      <c r="R4" s="614"/>
    </row>
    <row r="5" spans="1:19" ht="30.75" customHeight="1">
      <c r="A5" s="625"/>
      <c r="B5" s="625"/>
      <c r="C5" s="625"/>
      <c r="D5" s="628"/>
      <c r="E5" s="631"/>
      <c r="F5" s="615" t="s">
        <v>4</v>
      </c>
      <c r="G5" s="582" t="s">
        <v>591</v>
      </c>
      <c r="H5" s="617" t="s">
        <v>465</v>
      </c>
      <c r="I5" s="600">
        <v>300</v>
      </c>
      <c r="J5" s="600">
        <v>200</v>
      </c>
      <c r="K5" s="600" t="s">
        <v>523</v>
      </c>
      <c r="L5" s="612"/>
      <c r="M5" s="561" t="s">
        <v>5</v>
      </c>
      <c r="N5" s="601" t="s">
        <v>464</v>
      </c>
      <c r="O5" s="602"/>
      <c r="P5" s="603"/>
      <c r="Q5" s="604" t="s">
        <v>317</v>
      </c>
      <c r="R5" s="570" t="s">
        <v>560</v>
      </c>
      <c r="S5" s="570" t="s">
        <v>770</v>
      </c>
    </row>
    <row r="6" spans="1:19" ht="88.5" customHeight="1">
      <c r="A6" s="626"/>
      <c r="B6" s="626"/>
      <c r="C6" s="626"/>
      <c r="D6" s="629"/>
      <c r="E6" s="632"/>
      <c r="F6" s="616"/>
      <c r="G6" s="583"/>
      <c r="H6" s="618"/>
      <c r="I6" s="600"/>
      <c r="J6" s="600"/>
      <c r="K6" s="600"/>
      <c r="L6" s="613"/>
      <c r="M6" s="563"/>
      <c r="N6" s="48">
        <v>300</v>
      </c>
      <c r="O6" s="48">
        <v>200</v>
      </c>
      <c r="P6" s="48" t="s">
        <v>523</v>
      </c>
      <c r="Q6" s="604"/>
      <c r="R6" s="571"/>
      <c r="S6" s="571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542" t="s">
        <v>7</v>
      </c>
      <c r="B8" s="557" t="s">
        <v>8</v>
      </c>
      <c r="C8" s="378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313">
        <f>I8+J8+K8</f>
        <v>2774.2000000000003</v>
      </c>
      <c r="M8" s="418">
        <f>Q8</f>
        <v>1148.5</v>
      </c>
      <c r="N8" s="286">
        <v>1135.1</v>
      </c>
      <c r="O8" s="294">
        <v>13.4</v>
      </c>
      <c r="P8" s="294">
        <v>0</v>
      </c>
      <c r="Q8" s="286">
        <f>O8+N8</f>
        <v>1148.5</v>
      </c>
      <c r="R8" s="296">
        <v>157</v>
      </c>
      <c r="S8" s="296">
        <v>149</v>
      </c>
    </row>
    <row r="9" spans="1:19" ht="34.5" customHeight="1">
      <c r="A9" s="542"/>
      <c r="B9" s="557"/>
      <c r="C9" s="378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313">
        <f>I9+J9+K9</f>
        <v>1256.5</v>
      </c>
      <c r="M9" s="358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1148.5</v>
      </c>
      <c r="N10" s="309">
        <f t="shared" si="0"/>
        <v>1135.1</v>
      </c>
      <c r="O10" s="309">
        <f t="shared" si="0"/>
        <v>13.4</v>
      </c>
      <c r="P10" s="309">
        <f t="shared" si="0"/>
        <v>0</v>
      </c>
      <c r="Q10" s="309">
        <f t="shared" si="0"/>
        <v>1148.5</v>
      </c>
      <c r="R10" s="309"/>
      <c r="S10" s="309"/>
    </row>
    <row r="11" spans="1:19" ht="91.5" customHeight="1" hidden="1">
      <c r="A11" s="378" t="s">
        <v>11</v>
      </c>
      <c r="B11" s="379" t="s">
        <v>12</v>
      </c>
      <c r="C11" s="378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/>
      <c r="S11" s="78"/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148"/>
    </row>
    <row r="13" spans="1:19" ht="58.5" customHeight="1">
      <c r="A13" s="378" t="s">
        <v>13</v>
      </c>
      <c r="B13" s="379" t="s">
        <v>16</v>
      </c>
      <c r="C13" s="378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314">
        <f>I13+J13+K13</f>
        <v>3</v>
      </c>
      <c r="M13" s="418">
        <f>Q13</f>
        <v>0</v>
      </c>
      <c r="N13" s="294">
        <v>0</v>
      </c>
      <c r="O13" s="294">
        <v>0</v>
      </c>
      <c r="P13" s="294">
        <v>0</v>
      </c>
      <c r="Q13" s="286">
        <f>N13+O13</f>
        <v>0</v>
      </c>
      <c r="R13" s="296">
        <v>0</v>
      </c>
      <c r="S13" s="296">
        <v>0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</v>
      </c>
      <c r="N14" s="279">
        <f t="shared" si="2"/>
        <v>0</v>
      </c>
      <c r="O14" s="279">
        <f t="shared" si="2"/>
        <v>0</v>
      </c>
      <c r="P14" s="279">
        <f t="shared" si="2"/>
        <v>0</v>
      </c>
      <c r="Q14" s="279">
        <f t="shared" si="2"/>
        <v>0</v>
      </c>
      <c r="R14" s="279"/>
      <c r="S14" s="279"/>
    </row>
    <row r="15" spans="1:19" ht="42" customHeight="1">
      <c r="A15" s="534" t="s">
        <v>15</v>
      </c>
      <c r="B15" s="557" t="s">
        <v>456</v>
      </c>
      <c r="C15" s="378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314">
        <f>I15+J15+K15</f>
        <v>1285.7</v>
      </c>
      <c r="M15" s="418">
        <f>N15+O15</f>
        <v>934.1</v>
      </c>
      <c r="N15" s="286">
        <v>934.1</v>
      </c>
      <c r="O15" s="294">
        <v>0</v>
      </c>
      <c r="P15" s="294">
        <v>0</v>
      </c>
      <c r="Q15" s="286">
        <f>M15</f>
        <v>934.1</v>
      </c>
      <c r="R15" s="285" t="s">
        <v>632</v>
      </c>
      <c r="S15" s="296">
        <v>2</v>
      </c>
    </row>
    <row r="16" spans="1:19" ht="35.25" customHeight="1">
      <c r="A16" s="530"/>
      <c r="B16" s="557"/>
      <c r="C16" s="378" t="s">
        <v>19</v>
      </c>
      <c r="D16" s="565" t="s">
        <v>194</v>
      </c>
      <c r="E16" s="633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314">
        <f>I16+J16+K16</f>
        <v>25687.899999999998</v>
      </c>
      <c r="M16" s="418">
        <f>Q16</f>
        <v>7513.3</v>
      </c>
      <c r="N16" s="286">
        <v>7506.6</v>
      </c>
      <c r="O16" s="294">
        <v>6.7</v>
      </c>
      <c r="P16" s="294">
        <v>0</v>
      </c>
      <c r="Q16" s="286">
        <f>N16+O16</f>
        <v>7513.3</v>
      </c>
      <c r="R16" s="296">
        <v>235</v>
      </c>
      <c r="S16" s="296">
        <v>194</v>
      </c>
    </row>
    <row r="17" spans="1:19" ht="30" customHeight="1">
      <c r="A17" s="530"/>
      <c r="B17" s="557"/>
      <c r="C17" s="378" t="s">
        <v>20</v>
      </c>
      <c r="D17" s="567"/>
      <c r="E17" s="634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314">
        <f>I17+J17+K17</f>
        <v>3256</v>
      </c>
      <c r="M17" s="418">
        <f>Q17</f>
        <v>662.2</v>
      </c>
      <c r="N17" s="286">
        <v>661.6</v>
      </c>
      <c r="O17" s="294">
        <v>0.6</v>
      </c>
      <c r="P17" s="294">
        <v>0</v>
      </c>
      <c r="Q17" s="286">
        <f>N17+O17</f>
        <v>662.2</v>
      </c>
      <c r="R17" s="296">
        <v>18</v>
      </c>
      <c r="S17" s="296">
        <v>11</v>
      </c>
    </row>
    <row r="18" spans="1:19" ht="47.25" customHeight="1">
      <c r="A18" s="530"/>
      <c r="B18" s="557"/>
      <c r="C18" s="378" t="s">
        <v>21</v>
      </c>
      <c r="D18" s="565" t="s">
        <v>192</v>
      </c>
      <c r="E18" s="633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383">
        <v>0</v>
      </c>
      <c r="L18" s="314">
        <f>I18+J18+K18</f>
        <v>84.6</v>
      </c>
      <c r="M18" s="418">
        <f>Q18</f>
        <v>0</v>
      </c>
      <c r="N18" s="286">
        <v>0</v>
      </c>
      <c r="O18" s="294">
        <v>0</v>
      </c>
      <c r="P18" s="294">
        <v>0</v>
      </c>
      <c r="Q18" s="286">
        <f>N18+O18</f>
        <v>0</v>
      </c>
      <c r="R18" s="296">
        <v>0</v>
      </c>
      <c r="S18" s="296">
        <v>0</v>
      </c>
    </row>
    <row r="19" spans="1:19" ht="24">
      <c r="A19" s="531"/>
      <c r="B19" s="557"/>
      <c r="C19" s="378" t="s">
        <v>22</v>
      </c>
      <c r="D19" s="567"/>
      <c r="E19" s="634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390">
        <v>0</v>
      </c>
      <c r="L19" s="420">
        <f>I19+J19+K19</f>
        <v>665.7</v>
      </c>
      <c r="M19" s="418">
        <f>Q19</f>
        <v>88.3</v>
      </c>
      <c r="N19" s="286">
        <v>88.3</v>
      </c>
      <c r="O19" s="294">
        <v>0</v>
      </c>
      <c r="P19" s="294">
        <v>0</v>
      </c>
      <c r="Q19" s="286">
        <f>N19+O19</f>
        <v>88.3</v>
      </c>
      <c r="R19" s="296">
        <v>1</v>
      </c>
      <c r="S19" s="296">
        <v>1</v>
      </c>
    </row>
    <row r="20" spans="1:19" s="278" customFormat="1" ht="26.25" customHeight="1">
      <c r="A20" s="389"/>
      <c r="B20" s="34" t="s">
        <v>316</v>
      </c>
      <c r="C20" s="309"/>
      <c r="D20" s="136"/>
      <c r="E20" s="136"/>
      <c r="F20" s="309"/>
      <c r="G20" s="309"/>
      <c r="H20" s="309">
        <f>H15+H16+H17+H18+H19</f>
        <v>30979.899999999998</v>
      </c>
      <c r="I20" s="309">
        <f aca="true" t="shared" si="3" ref="I20:Q20">I15+I16+I17+I18+I19</f>
        <v>30836.1</v>
      </c>
      <c r="J20" s="309">
        <f t="shared" si="3"/>
        <v>143.8</v>
      </c>
      <c r="K20" s="309">
        <f t="shared" si="3"/>
        <v>0</v>
      </c>
      <c r="L20" s="309">
        <f t="shared" si="3"/>
        <v>30979.899999999998</v>
      </c>
      <c r="M20" s="309">
        <f t="shared" si="3"/>
        <v>9197.9</v>
      </c>
      <c r="N20" s="309">
        <f t="shared" si="3"/>
        <v>9190.6</v>
      </c>
      <c r="O20" s="309">
        <f t="shared" si="3"/>
        <v>7.3</v>
      </c>
      <c r="P20" s="309">
        <f t="shared" si="3"/>
        <v>0</v>
      </c>
      <c r="Q20" s="309">
        <f t="shared" si="3"/>
        <v>9197.9</v>
      </c>
      <c r="R20" s="309"/>
      <c r="S20" s="309"/>
    </row>
    <row r="21" spans="1:19" ht="42" customHeight="1">
      <c r="A21" s="542" t="s">
        <v>18</v>
      </c>
      <c r="B21" s="557" t="s">
        <v>24</v>
      </c>
      <c r="C21" s="378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313">
        <v>35879.2</v>
      </c>
      <c r="J21" s="313">
        <v>477.3</v>
      </c>
      <c r="K21" s="313">
        <v>0</v>
      </c>
      <c r="L21" s="313">
        <f>I21+J21+K21</f>
        <v>36356.5</v>
      </c>
      <c r="M21" s="418">
        <f>N21+O21</f>
        <v>15112.199999999999</v>
      </c>
      <c r="N21" s="286">
        <v>14935.3</v>
      </c>
      <c r="O21" s="294">
        <v>176.9</v>
      </c>
      <c r="P21" s="294">
        <v>0</v>
      </c>
      <c r="Q21" s="286">
        <f>N21+O21</f>
        <v>15112.199999999999</v>
      </c>
      <c r="R21" s="296">
        <v>2279</v>
      </c>
      <c r="S21" s="296">
        <v>2048</v>
      </c>
    </row>
    <row r="22" spans="1:19" ht="24">
      <c r="A22" s="542"/>
      <c r="B22" s="557"/>
      <c r="C22" s="378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314">
        <v>1558.9</v>
      </c>
      <c r="J22" s="314">
        <v>0</v>
      </c>
      <c r="K22" s="314">
        <v>0</v>
      </c>
      <c r="L22" s="313">
        <f>I22+J22+K22</f>
        <v>1558.9</v>
      </c>
      <c r="M22" s="358">
        <f>N22+O22</f>
        <v>0</v>
      </c>
      <c r="N22" s="286">
        <v>0</v>
      </c>
      <c r="O22" s="294">
        <v>0</v>
      </c>
      <c r="P22" s="294">
        <v>0</v>
      </c>
      <c r="Q22" s="286">
        <f>N22+O22</f>
        <v>0</v>
      </c>
      <c r="R22" s="296">
        <v>0</v>
      </c>
      <c r="S22" s="296">
        <v>0</v>
      </c>
    </row>
    <row r="23" spans="1:19" s="278" customFormat="1" ht="24" customHeight="1">
      <c r="A23" s="111"/>
      <c r="B23" s="108" t="s">
        <v>316</v>
      </c>
      <c r="C23" s="309"/>
      <c r="D23" s="130"/>
      <c r="E23" s="130"/>
      <c r="F23" s="309"/>
      <c r="G23" s="309"/>
      <c r="H23" s="279">
        <f>H21+H22</f>
        <v>37915.4</v>
      </c>
      <c r="I23" s="279">
        <f aca="true" t="shared" si="4" ref="I23:Q23">I21+I22</f>
        <v>37438.1</v>
      </c>
      <c r="J23" s="279">
        <f t="shared" si="4"/>
        <v>477.3</v>
      </c>
      <c r="K23" s="279">
        <f t="shared" si="4"/>
        <v>0</v>
      </c>
      <c r="L23" s="279">
        <f t="shared" si="4"/>
        <v>37915.4</v>
      </c>
      <c r="M23" s="279">
        <f t="shared" si="4"/>
        <v>15112.199999999999</v>
      </c>
      <c r="N23" s="279">
        <f t="shared" si="4"/>
        <v>14935.3</v>
      </c>
      <c r="O23" s="279">
        <f t="shared" si="4"/>
        <v>176.9</v>
      </c>
      <c r="P23" s="279">
        <f t="shared" si="4"/>
        <v>0</v>
      </c>
      <c r="Q23" s="279">
        <f t="shared" si="4"/>
        <v>15112.199999999999</v>
      </c>
      <c r="R23" s="279"/>
      <c r="S23" s="279"/>
    </row>
    <row r="24" spans="1:18" ht="103.5" customHeight="1" hidden="1">
      <c r="A24" s="380" t="s">
        <v>23</v>
      </c>
      <c r="B24" s="18" t="s">
        <v>195</v>
      </c>
      <c r="C24" s="378" t="s">
        <v>196</v>
      </c>
      <c r="D24" s="55" t="s">
        <v>197</v>
      </c>
      <c r="E24" s="55" t="s">
        <v>336</v>
      </c>
      <c r="F24" s="297"/>
      <c r="G24" s="291"/>
      <c r="H24" s="301">
        <v>0</v>
      </c>
      <c r="I24" s="314"/>
      <c r="J24" s="314"/>
      <c r="K24" s="314"/>
      <c r="L24" s="314"/>
      <c r="M24" s="294"/>
      <c r="N24" s="294"/>
      <c r="O24" s="294"/>
      <c r="P24" s="294"/>
      <c r="Q24" s="286"/>
      <c r="R24" s="296"/>
    </row>
    <row r="25" spans="1:19" s="307" customFormat="1" ht="12" hidden="1">
      <c r="A25" s="387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</row>
    <row r="26" spans="1:19" ht="53.25" customHeight="1">
      <c r="A26" s="534" t="s">
        <v>25</v>
      </c>
      <c r="B26" s="534" t="s">
        <v>26</v>
      </c>
      <c r="C26" s="378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313">
        <v>347.50000000000273</v>
      </c>
      <c r="J26" s="313">
        <v>4.6</v>
      </c>
      <c r="K26" s="313">
        <v>0</v>
      </c>
      <c r="L26" s="313">
        <f>I26+J26+K26</f>
        <v>352.10000000000275</v>
      </c>
      <c r="M26" s="418">
        <f>Q26</f>
        <v>147.8</v>
      </c>
      <c r="N26" s="286">
        <v>146</v>
      </c>
      <c r="O26" s="294">
        <v>1.8</v>
      </c>
      <c r="P26" s="294">
        <v>0</v>
      </c>
      <c r="Q26" s="286">
        <f>N26+O26</f>
        <v>147.8</v>
      </c>
      <c r="R26" s="296">
        <v>13</v>
      </c>
      <c r="S26" s="296">
        <v>12</v>
      </c>
    </row>
    <row r="27" spans="1:19" ht="53.25" customHeight="1">
      <c r="A27" s="530"/>
      <c r="B27" s="530"/>
      <c r="C27" s="304" t="s">
        <v>172</v>
      </c>
      <c r="D27" s="565" t="s">
        <v>183</v>
      </c>
      <c r="E27" s="633" t="s">
        <v>426</v>
      </c>
      <c r="F27" s="248" t="s">
        <v>743</v>
      </c>
      <c r="G27" s="156">
        <v>7</v>
      </c>
      <c r="H27" s="212">
        <f>L27</f>
        <v>223.8</v>
      </c>
      <c r="I27" s="293">
        <v>214.921</v>
      </c>
      <c r="J27" s="293">
        <v>1</v>
      </c>
      <c r="K27" s="293">
        <v>0</v>
      </c>
      <c r="L27" s="313">
        <v>223.8</v>
      </c>
      <c r="M27" s="418">
        <f>Q27</f>
        <v>24.9</v>
      </c>
      <c r="N27" s="286">
        <v>24.9</v>
      </c>
      <c r="O27" s="294">
        <v>0</v>
      </c>
      <c r="P27" s="294">
        <v>0</v>
      </c>
      <c r="Q27" s="286">
        <f>N27+O27</f>
        <v>24.9</v>
      </c>
      <c r="R27" s="296">
        <v>1</v>
      </c>
      <c r="S27" s="296">
        <v>1</v>
      </c>
    </row>
    <row r="28" spans="1:19" ht="53.25" customHeight="1">
      <c r="A28" s="530"/>
      <c r="B28" s="530"/>
      <c r="C28" s="304" t="s">
        <v>173</v>
      </c>
      <c r="D28" s="566"/>
      <c r="E28" s="635"/>
      <c r="F28" s="248" t="s">
        <v>744</v>
      </c>
      <c r="G28" s="157" t="s">
        <v>745</v>
      </c>
      <c r="H28" s="212">
        <f>L28</f>
        <v>1.6</v>
      </c>
      <c r="I28" s="293">
        <v>9.10721</v>
      </c>
      <c r="J28" s="293">
        <v>0</v>
      </c>
      <c r="K28" s="293">
        <v>0</v>
      </c>
      <c r="L28" s="313">
        <v>1.6</v>
      </c>
      <c r="M28" s="418">
        <f>Q28</f>
        <v>0</v>
      </c>
      <c r="N28" s="286">
        <v>0</v>
      </c>
      <c r="O28" s="294">
        <v>0</v>
      </c>
      <c r="P28" s="294">
        <v>0</v>
      </c>
      <c r="Q28" s="286">
        <f>N28+O28</f>
        <v>0</v>
      </c>
      <c r="R28" s="296">
        <v>0</v>
      </c>
      <c r="S28" s="296">
        <v>0</v>
      </c>
    </row>
    <row r="29" spans="1:19" ht="53.25" customHeight="1">
      <c r="A29" s="531"/>
      <c r="B29" s="531"/>
      <c r="C29" s="304" t="s">
        <v>174</v>
      </c>
      <c r="D29" s="567"/>
      <c r="E29" s="634"/>
      <c r="F29" s="253" t="s">
        <v>746</v>
      </c>
      <c r="G29" s="156">
        <v>13</v>
      </c>
      <c r="H29" s="212">
        <f>L29</f>
        <v>98</v>
      </c>
      <c r="I29" s="293">
        <v>98.37424</v>
      </c>
      <c r="J29" s="293">
        <v>0</v>
      </c>
      <c r="K29" s="293">
        <v>0</v>
      </c>
      <c r="L29" s="313">
        <v>98</v>
      </c>
      <c r="M29" s="418">
        <f>Q29</f>
        <v>33.2</v>
      </c>
      <c r="N29" s="286">
        <v>33.2</v>
      </c>
      <c r="O29" s="294">
        <v>0</v>
      </c>
      <c r="P29" s="294">
        <v>0</v>
      </c>
      <c r="Q29" s="286">
        <f>N29+O29</f>
        <v>33.2</v>
      </c>
      <c r="R29" s="296">
        <v>13</v>
      </c>
      <c r="S29" s="296">
        <v>13</v>
      </c>
    </row>
    <row r="30" spans="1:19" s="278" customFormat="1" ht="16.5" customHeight="1">
      <c r="A30" s="127"/>
      <c r="B30" s="128" t="s">
        <v>316</v>
      </c>
      <c r="C30" s="280"/>
      <c r="D30" s="137"/>
      <c r="E30" s="137"/>
      <c r="F30" s="280"/>
      <c r="G30" s="280"/>
      <c r="H30" s="280">
        <f>SUM(H26:H29)</f>
        <v>675.5000000000028</v>
      </c>
      <c r="I30" s="280">
        <f aca="true" t="shared" si="6" ref="I30:Q30">SUM(I26:I29)</f>
        <v>669.9024500000028</v>
      </c>
      <c r="J30" s="280">
        <f t="shared" si="6"/>
        <v>5.6</v>
      </c>
      <c r="K30" s="280">
        <f t="shared" si="6"/>
        <v>0</v>
      </c>
      <c r="L30" s="280">
        <f t="shared" si="6"/>
        <v>675.5000000000028</v>
      </c>
      <c r="M30" s="280">
        <f t="shared" si="6"/>
        <v>205.90000000000003</v>
      </c>
      <c r="N30" s="280">
        <f t="shared" si="6"/>
        <v>204.10000000000002</v>
      </c>
      <c r="O30" s="280">
        <f t="shared" si="6"/>
        <v>1.8</v>
      </c>
      <c r="P30" s="280">
        <f t="shared" si="6"/>
        <v>0</v>
      </c>
      <c r="Q30" s="280">
        <f t="shared" si="6"/>
        <v>205.90000000000003</v>
      </c>
      <c r="R30" s="280"/>
      <c r="S30" s="280"/>
    </row>
    <row r="31" spans="1:19" ht="38.25" customHeight="1">
      <c r="A31" s="534" t="s">
        <v>27</v>
      </c>
      <c r="B31" s="534" t="s">
        <v>455</v>
      </c>
      <c r="C31" s="378" t="s">
        <v>28</v>
      </c>
      <c r="D31" s="565" t="s">
        <v>198</v>
      </c>
      <c r="E31" s="393"/>
      <c r="F31" s="247" t="s">
        <v>762</v>
      </c>
      <c r="G31" s="235">
        <v>1324</v>
      </c>
      <c r="H31" s="226">
        <f>L31</f>
        <v>38907.1</v>
      </c>
      <c r="I31" s="311">
        <v>37713.7</v>
      </c>
      <c r="J31" s="311">
        <v>1193.4</v>
      </c>
      <c r="K31" s="311">
        <v>0</v>
      </c>
      <c r="L31" s="313">
        <f>I31+J31+K31</f>
        <v>38907.1</v>
      </c>
      <c r="M31" s="418">
        <f>Q31</f>
        <v>13797.8</v>
      </c>
      <c r="N31" s="294">
        <v>13707</v>
      </c>
      <c r="O31" s="294">
        <v>90.8</v>
      </c>
      <c r="P31" s="294">
        <v>0</v>
      </c>
      <c r="Q31" s="286">
        <f>N31+O31+P31</f>
        <v>13797.8</v>
      </c>
      <c r="R31" s="296">
        <v>651</v>
      </c>
      <c r="S31" s="296">
        <v>412</v>
      </c>
    </row>
    <row r="32" spans="1:19" ht="39" customHeight="1">
      <c r="A32" s="530"/>
      <c r="B32" s="530"/>
      <c r="C32" s="378" t="s">
        <v>175</v>
      </c>
      <c r="D32" s="566"/>
      <c r="E32" s="394" t="s">
        <v>450</v>
      </c>
      <c r="F32" s="247" t="s">
        <v>761</v>
      </c>
      <c r="G32" s="235">
        <v>280</v>
      </c>
      <c r="H32" s="226">
        <f>L32</f>
        <v>1185.5</v>
      </c>
      <c r="I32" s="311">
        <v>1185.5</v>
      </c>
      <c r="J32" s="311">
        <v>0</v>
      </c>
      <c r="K32" s="311">
        <v>0</v>
      </c>
      <c r="L32" s="311">
        <f>I32+J32+K32</f>
        <v>1185.5</v>
      </c>
      <c r="M32" s="418">
        <f>Q32</f>
        <v>17.5</v>
      </c>
      <c r="N32" s="294">
        <v>17.5</v>
      </c>
      <c r="O32" s="294">
        <v>0</v>
      </c>
      <c r="P32" s="294">
        <v>0</v>
      </c>
      <c r="Q32" s="286">
        <f>N32+O32+P32</f>
        <v>17.5</v>
      </c>
      <c r="R32" s="296">
        <v>12</v>
      </c>
      <c r="S32" s="296">
        <v>10</v>
      </c>
    </row>
    <row r="33" spans="1:19" ht="42" customHeight="1">
      <c r="A33" s="530"/>
      <c r="B33" s="531"/>
      <c r="C33" s="378" t="s">
        <v>170</v>
      </c>
      <c r="D33" s="567"/>
      <c r="E33" s="395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311">
        <f>I33+J33+K33</f>
        <v>2450</v>
      </c>
      <c r="M33" s="418">
        <f>Q33</f>
        <v>968.5</v>
      </c>
      <c r="N33" s="294">
        <v>0</v>
      </c>
      <c r="O33" s="294">
        <v>0</v>
      </c>
      <c r="P33" s="294">
        <v>968.5</v>
      </c>
      <c r="Q33" s="286">
        <f>N33+O33+P33</f>
        <v>968.5</v>
      </c>
      <c r="R33" s="296">
        <v>13</v>
      </c>
      <c r="S33" s="296">
        <v>10</v>
      </c>
    </row>
    <row r="34" spans="1:19" ht="59.25" customHeight="1">
      <c r="A34" s="530"/>
      <c r="B34" s="380" t="s">
        <v>550</v>
      </c>
      <c r="C34" s="378" t="s">
        <v>551</v>
      </c>
      <c r="D34" s="152"/>
      <c r="E34" s="393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311">
        <f>I34+J34+K34</f>
        <v>300.1</v>
      </c>
      <c r="M34" s="418">
        <f>Q34</f>
        <v>0</v>
      </c>
      <c r="N34" s="294">
        <v>0</v>
      </c>
      <c r="O34" s="294">
        <v>0</v>
      </c>
      <c r="P34" s="294">
        <v>0</v>
      </c>
      <c r="Q34" s="286">
        <f>N34+O34+P34</f>
        <v>0</v>
      </c>
      <c r="R34" s="296">
        <v>0</v>
      </c>
      <c r="S34" s="296">
        <v>0</v>
      </c>
    </row>
    <row r="35" spans="1:19" s="278" customFormat="1" ht="18" customHeight="1">
      <c r="A35" s="99"/>
      <c r="B35" s="125" t="s">
        <v>316</v>
      </c>
      <c r="C35" s="309"/>
      <c r="D35" s="136"/>
      <c r="E35" s="136"/>
      <c r="F35" s="280"/>
      <c r="G35" s="280"/>
      <c r="H35" s="283">
        <f>SUM(H31:H34)</f>
        <v>42842.7</v>
      </c>
      <c r="I35" s="283">
        <f aca="true" t="shared" si="7" ref="I35:Q35">SUM(I31:I34)</f>
        <v>38899.2</v>
      </c>
      <c r="J35" s="283">
        <f t="shared" si="7"/>
        <v>1493.5</v>
      </c>
      <c r="K35" s="283">
        <f t="shared" si="7"/>
        <v>2450</v>
      </c>
      <c r="L35" s="283">
        <f t="shared" si="7"/>
        <v>42842.7</v>
      </c>
      <c r="M35" s="283">
        <f t="shared" si="7"/>
        <v>14783.8</v>
      </c>
      <c r="N35" s="283">
        <f t="shared" si="7"/>
        <v>13724.5</v>
      </c>
      <c r="O35" s="283">
        <f t="shared" si="7"/>
        <v>90.8</v>
      </c>
      <c r="P35" s="283">
        <f t="shared" si="7"/>
        <v>968.5</v>
      </c>
      <c r="Q35" s="283">
        <f t="shared" si="7"/>
        <v>14783.8</v>
      </c>
      <c r="R35" s="283"/>
      <c r="S35" s="283"/>
    </row>
    <row r="36" spans="1:19" ht="50.25" customHeight="1">
      <c r="A36" s="378" t="s">
        <v>29</v>
      </c>
      <c r="B36" s="379" t="s">
        <v>461</v>
      </c>
      <c r="C36" s="378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2984.6</v>
      </c>
      <c r="I36" s="301">
        <v>2952.1</v>
      </c>
      <c r="J36" s="301">
        <v>32.5</v>
      </c>
      <c r="K36" s="301">
        <v>0</v>
      </c>
      <c r="L36" s="301">
        <f>I36+J36+K36</f>
        <v>2984.6</v>
      </c>
      <c r="M36" s="418">
        <f>Q36</f>
        <v>2665.1</v>
      </c>
      <c r="N36" s="286">
        <v>2636.4</v>
      </c>
      <c r="O36" s="294">
        <v>28.7</v>
      </c>
      <c r="P36" s="294">
        <v>0</v>
      </c>
      <c r="Q36" s="286">
        <f>O36+N36</f>
        <v>2665.1</v>
      </c>
      <c r="R36" s="296">
        <v>181</v>
      </c>
      <c r="S36" s="296">
        <v>0</v>
      </c>
    </row>
    <row r="37" spans="1:19" s="278" customFormat="1" ht="12">
      <c r="A37" s="112"/>
      <c r="B37" s="123" t="s">
        <v>316</v>
      </c>
      <c r="C37" s="124"/>
      <c r="D37" s="130"/>
      <c r="E37" s="130"/>
      <c r="F37" s="124"/>
      <c r="G37" s="124"/>
      <c r="H37" s="279">
        <f>SUM(H36)</f>
        <v>2984.6</v>
      </c>
      <c r="I37" s="279">
        <f aca="true" t="shared" si="8" ref="I37:Q37">SUM(I36)</f>
        <v>2952.1</v>
      </c>
      <c r="J37" s="279">
        <f t="shared" si="8"/>
        <v>32.5</v>
      </c>
      <c r="K37" s="279">
        <f t="shared" si="8"/>
        <v>0</v>
      </c>
      <c r="L37" s="279">
        <f t="shared" si="8"/>
        <v>2984.6</v>
      </c>
      <c r="M37" s="279">
        <f t="shared" si="8"/>
        <v>2665.1</v>
      </c>
      <c r="N37" s="279">
        <f t="shared" si="8"/>
        <v>2636.4</v>
      </c>
      <c r="O37" s="279">
        <f t="shared" si="8"/>
        <v>28.7</v>
      </c>
      <c r="P37" s="279">
        <f t="shared" si="8"/>
        <v>0</v>
      </c>
      <c r="Q37" s="279">
        <f t="shared" si="8"/>
        <v>2665.1</v>
      </c>
      <c r="R37" s="279"/>
      <c r="S37" s="279"/>
    </row>
    <row r="38" spans="1:19" s="278" customFormat="1" ht="84">
      <c r="A38" s="405">
        <v>10</v>
      </c>
      <c r="B38" s="18" t="s">
        <v>195</v>
      </c>
      <c r="C38" s="211" t="s">
        <v>848</v>
      </c>
      <c r="D38" s="60"/>
      <c r="E38" s="324" t="s">
        <v>847</v>
      </c>
      <c r="F38" s="244"/>
      <c r="G38" s="291"/>
      <c r="H38" s="212">
        <f>L38</f>
        <v>69416.3</v>
      </c>
      <c r="I38" s="314">
        <v>69416.3</v>
      </c>
      <c r="J38" s="314">
        <v>0</v>
      </c>
      <c r="K38" s="314">
        <v>0</v>
      </c>
      <c r="L38" s="301">
        <f>I38+J38+K38</f>
        <v>69416.3</v>
      </c>
      <c r="M38" s="418">
        <f>Q38</f>
        <v>0</v>
      </c>
      <c r="N38" s="286">
        <v>0</v>
      </c>
      <c r="O38" s="294">
        <v>0</v>
      </c>
      <c r="P38" s="294">
        <v>0</v>
      </c>
      <c r="Q38" s="286">
        <f>N38+O38+P38</f>
        <v>0</v>
      </c>
      <c r="R38" s="296">
        <v>0</v>
      </c>
      <c r="S38" s="296">
        <v>0</v>
      </c>
    </row>
    <row r="39" spans="1:19" s="278" customFormat="1" ht="12">
      <c r="A39" s="408"/>
      <c r="B39" s="415" t="s">
        <v>316</v>
      </c>
      <c r="C39" s="409"/>
      <c r="D39" s="410"/>
      <c r="E39" s="410"/>
      <c r="F39" s="411"/>
      <c r="G39" s="412"/>
      <c r="H39" s="407"/>
      <c r="I39" s="413"/>
      <c r="J39" s="413"/>
      <c r="K39" s="413"/>
      <c r="L39" s="406">
        <f aca="true" t="shared" si="9" ref="L39:Q39">L38</f>
        <v>69416.3</v>
      </c>
      <c r="M39" s="406">
        <f t="shared" si="9"/>
        <v>0</v>
      </c>
      <c r="N39" s="406">
        <f t="shared" si="9"/>
        <v>0</v>
      </c>
      <c r="O39" s="406">
        <f t="shared" si="9"/>
        <v>0</v>
      </c>
      <c r="P39" s="406">
        <f t="shared" si="9"/>
        <v>0</v>
      </c>
      <c r="Q39" s="406">
        <f t="shared" si="9"/>
        <v>0</v>
      </c>
      <c r="R39" s="414"/>
      <c r="S39" s="241"/>
    </row>
    <row r="40" spans="1:19" s="282" customFormat="1" ht="15" customHeight="1">
      <c r="A40" s="596" t="s">
        <v>31</v>
      </c>
      <c r="B40" s="597"/>
      <c r="C40" s="597"/>
      <c r="D40" s="58"/>
      <c r="E40" s="58"/>
      <c r="F40" s="12"/>
      <c r="G40" s="12"/>
      <c r="H40" s="302"/>
      <c r="I40" s="302"/>
      <c r="J40" s="302"/>
      <c r="K40" s="302"/>
      <c r="L40" s="302"/>
      <c r="M40" s="297"/>
      <c r="N40" s="297"/>
      <c r="O40" s="297"/>
      <c r="P40" s="297"/>
      <c r="Q40" s="297"/>
      <c r="R40" s="378"/>
      <c r="S40" s="150"/>
    </row>
    <row r="41" spans="1:19" ht="81.75" customHeight="1">
      <c r="A41" s="378" t="s">
        <v>7</v>
      </c>
      <c r="B41" s="379" t="s">
        <v>32</v>
      </c>
      <c r="C41" s="378" t="s">
        <v>33</v>
      </c>
      <c r="D41" s="55" t="s">
        <v>189</v>
      </c>
      <c r="E41" s="320" t="s">
        <v>425</v>
      </c>
      <c r="F41" s="247" t="s">
        <v>748</v>
      </c>
      <c r="G41" s="71">
        <v>2</v>
      </c>
      <c r="H41" s="212">
        <f>L41</f>
        <v>33.5</v>
      </c>
      <c r="I41" s="314">
        <v>33.1</v>
      </c>
      <c r="J41" s="314">
        <v>0.4</v>
      </c>
      <c r="K41" s="314">
        <v>0</v>
      </c>
      <c r="L41" s="314">
        <f>I41+J41+K41</f>
        <v>33.5</v>
      </c>
      <c r="M41" s="418">
        <f>Q41</f>
        <v>11</v>
      </c>
      <c r="N41" s="286">
        <v>10.9</v>
      </c>
      <c r="O41" s="294">
        <v>0.1</v>
      </c>
      <c r="P41" s="294">
        <v>0</v>
      </c>
      <c r="Q41" s="286">
        <f>O41+N41</f>
        <v>11</v>
      </c>
      <c r="R41" s="296">
        <v>2</v>
      </c>
      <c r="S41" s="296">
        <v>2</v>
      </c>
    </row>
    <row r="42" spans="1:19" s="278" customFormat="1" ht="18" customHeight="1">
      <c r="A42" s="112"/>
      <c r="B42" s="123" t="s">
        <v>316</v>
      </c>
      <c r="C42" s="124"/>
      <c r="D42" s="130"/>
      <c r="E42" s="130"/>
      <c r="F42" s="124"/>
      <c r="G42" s="124"/>
      <c r="H42" s="279">
        <f>SUM(H41)</f>
        <v>33.5</v>
      </c>
      <c r="I42" s="279">
        <f aca="true" t="shared" si="10" ref="I42:Q42">SUM(I41)</f>
        <v>33.1</v>
      </c>
      <c r="J42" s="279">
        <f t="shared" si="10"/>
        <v>0.4</v>
      </c>
      <c r="K42" s="279">
        <f t="shared" si="10"/>
        <v>0</v>
      </c>
      <c r="L42" s="279">
        <f t="shared" si="10"/>
        <v>33.5</v>
      </c>
      <c r="M42" s="279">
        <f t="shared" si="10"/>
        <v>11</v>
      </c>
      <c r="N42" s="279">
        <f t="shared" si="10"/>
        <v>10.9</v>
      </c>
      <c r="O42" s="279">
        <f t="shared" si="10"/>
        <v>0.1</v>
      </c>
      <c r="P42" s="279">
        <f t="shared" si="10"/>
        <v>0</v>
      </c>
      <c r="Q42" s="279">
        <f t="shared" si="10"/>
        <v>11</v>
      </c>
      <c r="R42" s="279"/>
      <c r="S42" s="279"/>
    </row>
    <row r="43" spans="1:19" s="307" customFormat="1" ht="119.25" customHeight="1">
      <c r="A43" s="300" t="s">
        <v>11</v>
      </c>
      <c r="B43" s="52" t="s">
        <v>475</v>
      </c>
      <c r="C43" s="300" t="s">
        <v>477</v>
      </c>
      <c r="D43" s="55"/>
      <c r="E43" s="320" t="s">
        <v>476</v>
      </c>
      <c r="F43" s="244" t="s">
        <v>698</v>
      </c>
      <c r="G43" s="81">
        <v>3500</v>
      </c>
      <c r="H43" s="212">
        <f>L43</f>
        <v>25983.2</v>
      </c>
      <c r="I43" s="301">
        <v>25983.2</v>
      </c>
      <c r="J43" s="301">
        <v>0</v>
      </c>
      <c r="K43" s="301">
        <v>0</v>
      </c>
      <c r="L43" s="314">
        <f>I43+K43+K43</f>
        <v>25983.2</v>
      </c>
      <c r="M43" s="418">
        <f>Q43</f>
        <v>20018.3</v>
      </c>
      <c r="N43" s="294">
        <v>20018.3</v>
      </c>
      <c r="O43" s="294">
        <v>0</v>
      </c>
      <c r="P43" s="294">
        <v>0</v>
      </c>
      <c r="Q43" s="286">
        <f>N43+O43+P43</f>
        <v>20018.3</v>
      </c>
      <c r="R43" s="296">
        <v>10392</v>
      </c>
      <c r="S43" s="296">
        <v>3480</v>
      </c>
    </row>
    <row r="44" spans="1:19" s="278" customFormat="1" ht="18" customHeight="1">
      <c r="A44" s="309"/>
      <c r="B44" s="34" t="s">
        <v>316</v>
      </c>
      <c r="C44" s="309"/>
      <c r="D44" s="309"/>
      <c r="E44" s="309"/>
      <c r="F44" s="279">
        <f>F42</f>
        <v>0</v>
      </c>
      <c r="G44" s="279">
        <f>G42</f>
        <v>0</v>
      </c>
      <c r="H44" s="279">
        <f>H43</f>
        <v>25983.2</v>
      </c>
      <c r="I44" s="279">
        <f aca="true" t="shared" si="11" ref="I44:Q44">I43</f>
        <v>25983.2</v>
      </c>
      <c r="J44" s="279">
        <f t="shared" si="11"/>
        <v>0</v>
      </c>
      <c r="K44" s="279">
        <f t="shared" si="11"/>
        <v>0</v>
      </c>
      <c r="L44" s="279">
        <f t="shared" si="11"/>
        <v>25983.2</v>
      </c>
      <c r="M44" s="279">
        <f t="shared" si="11"/>
        <v>20018.3</v>
      </c>
      <c r="N44" s="279">
        <f t="shared" si="11"/>
        <v>20018.3</v>
      </c>
      <c r="O44" s="279">
        <f t="shared" si="11"/>
        <v>0</v>
      </c>
      <c r="P44" s="279">
        <f t="shared" si="11"/>
        <v>0</v>
      </c>
      <c r="Q44" s="279">
        <f t="shared" si="11"/>
        <v>20018.3</v>
      </c>
      <c r="R44" s="279"/>
      <c r="S44" s="279"/>
    </row>
    <row r="45" spans="1:19" s="307" customFormat="1" ht="126.75" customHeight="1">
      <c r="A45" s="300" t="s">
        <v>7</v>
      </c>
      <c r="B45" s="52" t="s">
        <v>522</v>
      </c>
      <c r="C45" s="300" t="s">
        <v>521</v>
      </c>
      <c r="D45" s="293" t="s">
        <v>421</v>
      </c>
      <c r="E45" s="293" t="s">
        <v>552</v>
      </c>
      <c r="F45" s="244">
        <v>21.112</v>
      </c>
      <c r="G45" s="71">
        <v>533</v>
      </c>
      <c r="H45" s="214">
        <f>L45</f>
        <v>134998.8</v>
      </c>
      <c r="I45" s="301">
        <v>134998.8</v>
      </c>
      <c r="J45" s="301">
        <v>0</v>
      </c>
      <c r="K45" s="301">
        <v>0</v>
      </c>
      <c r="L45" s="301">
        <f>I45+J45+K45</f>
        <v>134998.8</v>
      </c>
      <c r="M45" s="418">
        <f>Q45</f>
        <v>24157.8</v>
      </c>
      <c r="N45" s="286">
        <v>24157.8</v>
      </c>
      <c r="O45" s="286">
        <v>0</v>
      </c>
      <c r="P45" s="294">
        <v>0</v>
      </c>
      <c r="Q45" s="286">
        <f>N45+O45+P45</f>
        <v>24157.8</v>
      </c>
      <c r="R45" s="296">
        <v>291</v>
      </c>
      <c r="S45" s="296">
        <v>291</v>
      </c>
    </row>
    <row r="46" spans="1:19" s="278" customFormat="1" ht="18" customHeight="1">
      <c r="A46" s="309"/>
      <c r="B46" s="309" t="s">
        <v>316</v>
      </c>
      <c r="C46" s="309"/>
      <c r="D46" s="309"/>
      <c r="E46" s="309"/>
      <c r="F46" s="309"/>
      <c r="G46" s="309"/>
      <c r="H46" s="309">
        <f>H45</f>
        <v>134998.8</v>
      </c>
      <c r="I46" s="309">
        <f aca="true" t="shared" si="12" ref="I46:Q46">I45</f>
        <v>134998.8</v>
      </c>
      <c r="J46" s="309">
        <f t="shared" si="12"/>
        <v>0</v>
      </c>
      <c r="K46" s="309">
        <f t="shared" si="12"/>
        <v>0</v>
      </c>
      <c r="L46" s="309">
        <f t="shared" si="12"/>
        <v>134998.8</v>
      </c>
      <c r="M46" s="309">
        <f t="shared" si="12"/>
        <v>24157.8</v>
      </c>
      <c r="N46" s="309">
        <f t="shared" si="12"/>
        <v>24157.8</v>
      </c>
      <c r="O46" s="309">
        <f t="shared" si="12"/>
        <v>0</v>
      </c>
      <c r="P46" s="309">
        <f t="shared" si="12"/>
        <v>0</v>
      </c>
      <c r="Q46" s="309">
        <f t="shared" si="12"/>
        <v>24157.8</v>
      </c>
      <c r="R46" s="309"/>
      <c r="S46" s="309"/>
    </row>
    <row r="47" spans="1:19" ht="16.5" customHeight="1">
      <c r="A47" s="598" t="s">
        <v>34</v>
      </c>
      <c r="B47" s="599"/>
      <c r="C47" s="599"/>
      <c r="D47" s="57"/>
      <c r="E47" s="57"/>
      <c r="F47" s="92"/>
      <c r="G47" s="92"/>
      <c r="H47" s="93"/>
      <c r="I47" s="93"/>
      <c r="J47" s="93"/>
      <c r="K47" s="93"/>
      <c r="L47" s="93"/>
      <c r="M47" s="312"/>
      <c r="N47" s="312"/>
      <c r="O47" s="297"/>
      <c r="P47" s="297"/>
      <c r="Q47" s="297"/>
      <c r="R47" s="378"/>
      <c r="S47" s="298"/>
    </row>
    <row r="48" spans="1:19" ht="24">
      <c r="A48" s="378" t="s">
        <v>0</v>
      </c>
      <c r="B48" s="379" t="s">
        <v>1</v>
      </c>
      <c r="C48" s="378" t="s">
        <v>2</v>
      </c>
      <c r="D48" s="59"/>
      <c r="E48" s="59"/>
      <c r="F48" s="297" t="s">
        <v>4</v>
      </c>
      <c r="G48" s="291"/>
      <c r="H48" s="300"/>
      <c r="I48" s="300"/>
      <c r="J48" s="300"/>
      <c r="K48" s="300"/>
      <c r="L48" s="300"/>
      <c r="M48" s="294"/>
      <c r="N48" s="294"/>
      <c r="O48" s="294"/>
      <c r="P48" s="294"/>
      <c r="Q48" s="286"/>
      <c r="R48" s="296"/>
      <c r="S48" s="296"/>
    </row>
    <row r="49" spans="1:19" ht="187.5" customHeight="1">
      <c r="A49" s="378" t="s">
        <v>7</v>
      </c>
      <c r="B49" s="76" t="s">
        <v>454</v>
      </c>
      <c r="C49" s="378" t="s">
        <v>35</v>
      </c>
      <c r="D49" s="55" t="s">
        <v>291</v>
      </c>
      <c r="E49" s="320" t="s">
        <v>627</v>
      </c>
      <c r="F49" s="244">
        <v>5</v>
      </c>
      <c r="G49" s="291">
        <v>10</v>
      </c>
      <c r="H49" s="212">
        <f>L49</f>
        <v>961</v>
      </c>
      <c r="I49" s="314">
        <v>960</v>
      </c>
      <c r="J49" s="314">
        <v>1</v>
      </c>
      <c r="K49" s="314">
        <v>0</v>
      </c>
      <c r="L49" s="314">
        <f>I49+J49+K49</f>
        <v>961</v>
      </c>
      <c r="M49" s="418">
        <f>Q49</f>
        <v>508.1</v>
      </c>
      <c r="N49" s="286">
        <v>508.1</v>
      </c>
      <c r="O49" s="294">
        <v>0</v>
      </c>
      <c r="P49" s="294">
        <v>0</v>
      </c>
      <c r="Q49" s="286">
        <f>N49+O49</f>
        <v>508.1</v>
      </c>
      <c r="R49" s="296">
        <v>13</v>
      </c>
      <c r="S49" s="296">
        <v>12</v>
      </c>
    </row>
    <row r="50" spans="1:19" s="282" customFormat="1" ht="23.25" customHeight="1">
      <c r="A50" s="119"/>
      <c r="B50" s="120" t="s">
        <v>316</v>
      </c>
      <c r="C50" s="121"/>
      <c r="D50" s="138"/>
      <c r="E50" s="139"/>
      <c r="F50" s="97"/>
      <c r="G50" s="98"/>
      <c r="H50" s="279">
        <f>SUM(H49)</f>
        <v>961</v>
      </c>
      <c r="I50" s="279">
        <f aca="true" t="shared" si="13" ref="I50:Q50">SUM(I49)</f>
        <v>960</v>
      </c>
      <c r="J50" s="279">
        <f t="shared" si="13"/>
        <v>1</v>
      </c>
      <c r="K50" s="279">
        <f t="shared" si="13"/>
        <v>0</v>
      </c>
      <c r="L50" s="279">
        <f t="shared" si="13"/>
        <v>961</v>
      </c>
      <c r="M50" s="279">
        <f t="shared" si="13"/>
        <v>508.1</v>
      </c>
      <c r="N50" s="279">
        <f t="shared" si="13"/>
        <v>508.1</v>
      </c>
      <c r="O50" s="279">
        <f t="shared" si="13"/>
        <v>0</v>
      </c>
      <c r="P50" s="279">
        <f t="shared" si="13"/>
        <v>0</v>
      </c>
      <c r="Q50" s="279">
        <f t="shared" si="13"/>
        <v>508.1</v>
      </c>
      <c r="R50" s="279"/>
      <c r="S50" s="279"/>
    </row>
    <row r="51" spans="1:19" ht="17.25" customHeight="1">
      <c r="A51" s="596" t="s">
        <v>36</v>
      </c>
      <c r="B51" s="597"/>
      <c r="C51" s="597"/>
      <c r="D51" s="59"/>
      <c r="E51" s="59"/>
      <c r="F51" s="12"/>
      <c r="G51" s="12"/>
      <c r="H51" s="302"/>
      <c r="I51" s="302"/>
      <c r="J51" s="302"/>
      <c r="K51" s="302"/>
      <c r="L51" s="302"/>
      <c r="M51" s="294"/>
      <c r="N51" s="294"/>
      <c r="O51" s="294"/>
      <c r="P51" s="294"/>
      <c r="Q51" s="286"/>
      <c r="R51" s="296"/>
      <c r="S51" s="296"/>
    </row>
    <row r="52" spans="1:19" ht="156" customHeight="1">
      <c r="A52" s="378" t="s">
        <v>7</v>
      </c>
      <c r="B52" s="379" t="s">
        <v>37</v>
      </c>
      <c r="C52" s="378" t="s">
        <v>38</v>
      </c>
      <c r="D52" s="55" t="s">
        <v>237</v>
      </c>
      <c r="E52" s="320" t="s">
        <v>414</v>
      </c>
      <c r="F52" s="244">
        <v>6</v>
      </c>
      <c r="G52" s="71">
        <v>160</v>
      </c>
      <c r="H52" s="212">
        <f>L52</f>
        <v>11658.2</v>
      </c>
      <c r="I52" s="314">
        <v>11520</v>
      </c>
      <c r="J52" s="314">
        <v>138.2</v>
      </c>
      <c r="K52" s="314">
        <v>0</v>
      </c>
      <c r="L52" s="314">
        <f>J52+I52+K52</f>
        <v>11658.2</v>
      </c>
      <c r="M52" s="418">
        <f>Q52</f>
        <v>3159.9</v>
      </c>
      <c r="N52" s="286">
        <v>3126.1</v>
      </c>
      <c r="O52" s="294">
        <v>33.8</v>
      </c>
      <c r="P52" s="294">
        <v>0</v>
      </c>
      <c r="Q52" s="286">
        <f>N52+O52</f>
        <v>3159.9</v>
      </c>
      <c r="R52" s="296" t="s">
        <v>808</v>
      </c>
      <c r="S52" s="285" t="s">
        <v>852</v>
      </c>
    </row>
    <row r="53" spans="1:19" s="278" customFormat="1" ht="18.75" customHeight="1">
      <c r="A53" s="309"/>
      <c r="B53" s="34" t="s">
        <v>316</v>
      </c>
      <c r="C53" s="309"/>
      <c r="D53" s="130"/>
      <c r="E53" s="130"/>
      <c r="F53" s="309"/>
      <c r="G53" s="309"/>
      <c r="H53" s="279">
        <f>SUM(H52)</f>
        <v>11658.2</v>
      </c>
      <c r="I53" s="279">
        <f aca="true" t="shared" si="14" ref="I53:Q53">SUM(I52)</f>
        <v>11520</v>
      </c>
      <c r="J53" s="279">
        <f t="shared" si="14"/>
        <v>138.2</v>
      </c>
      <c r="K53" s="279">
        <f t="shared" si="14"/>
        <v>0</v>
      </c>
      <c r="L53" s="279">
        <f t="shared" si="14"/>
        <v>11658.2</v>
      </c>
      <c r="M53" s="279">
        <f t="shared" si="14"/>
        <v>3159.9</v>
      </c>
      <c r="N53" s="279">
        <f t="shared" si="14"/>
        <v>3126.1</v>
      </c>
      <c r="O53" s="279">
        <f t="shared" si="14"/>
        <v>33.8</v>
      </c>
      <c r="P53" s="279">
        <f t="shared" si="14"/>
        <v>0</v>
      </c>
      <c r="Q53" s="279">
        <f t="shared" si="14"/>
        <v>3159.9</v>
      </c>
      <c r="R53" s="279"/>
      <c r="S53" s="279"/>
    </row>
    <row r="54" spans="1:20" ht="66" customHeight="1">
      <c r="A54" s="381">
        <v>1</v>
      </c>
      <c r="B54" s="39" t="s">
        <v>39</v>
      </c>
      <c r="C54" s="378" t="s">
        <v>40</v>
      </c>
      <c r="D54" s="55" t="s">
        <v>263</v>
      </c>
      <c r="E54" s="320" t="s">
        <v>462</v>
      </c>
      <c r="F54" s="244">
        <v>2</v>
      </c>
      <c r="G54" s="291">
        <v>750</v>
      </c>
      <c r="H54" s="212">
        <f>L54</f>
        <v>1500</v>
      </c>
      <c r="I54" s="314">
        <v>0</v>
      </c>
      <c r="J54" s="314">
        <v>0</v>
      </c>
      <c r="K54" s="314">
        <v>1500</v>
      </c>
      <c r="L54" s="314">
        <f>I54+J54+K54</f>
        <v>1500</v>
      </c>
      <c r="M54" s="418">
        <f>Q54</f>
        <v>0</v>
      </c>
      <c r="N54" s="294">
        <v>0</v>
      </c>
      <c r="O54" s="294">
        <v>0</v>
      </c>
      <c r="P54" s="294">
        <v>0</v>
      </c>
      <c r="Q54" s="286">
        <f>N54+O54+P54</f>
        <v>0</v>
      </c>
      <c r="R54" s="296">
        <v>0</v>
      </c>
      <c r="S54" s="296">
        <v>0</v>
      </c>
      <c r="T54" s="292"/>
    </row>
    <row r="55" spans="1:20" s="278" customFormat="1" ht="18.75" customHeight="1">
      <c r="A55" s="309"/>
      <c r="B55" s="34" t="s">
        <v>316</v>
      </c>
      <c r="C55" s="309"/>
      <c r="D55" s="130"/>
      <c r="E55" s="130"/>
      <c r="F55" s="309"/>
      <c r="G55" s="309"/>
      <c r="H55" s="279">
        <f>SUM(H54:H54)</f>
        <v>1500</v>
      </c>
      <c r="I55" s="279">
        <f aca="true" t="shared" si="15" ref="I55:Q55">SUM(I54:I54)</f>
        <v>0</v>
      </c>
      <c r="J55" s="279">
        <f t="shared" si="15"/>
        <v>0</v>
      </c>
      <c r="K55" s="279">
        <f t="shared" si="15"/>
        <v>1500</v>
      </c>
      <c r="L55" s="279">
        <f t="shared" si="15"/>
        <v>1500</v>
      </c>
      <c r="M55" s="279">
        <f t="shared" si="15"/>
        <v>0</v>
      </c>
      <c r="N55" s="279">
        <f t="shared" si="15"/>
        <v>0</v>
      </c>
      <c r="O55" s="279">
        <f t="shared" si="15"/>
        <v>0</v>
      </c>
      <c r="P55" s="279">
        <f t="shared" si="15"/>
        <v>0</v>
      </c>
      <c r="Q55" s="279">
        <f t="shared" si="15"/>
        <v>0</v>
      </c>
      <c r="R55" s="279"/>
      <c r="S55" s="279"/>
      <c r="T55" s="292"/>
    </row>
    <row r="56" spans="1:21" ht="63" customHeight="1">
      <c r="A56" s="534" t="s">
        <v>13</v>
      </c>
      <c r="B56" s="534" t="s">
        <v>41</v>
      </c>
      <c r="C56" s="211" t="s">
        <v>524</v>
      </c>
      <c r="D56" s="60" t="s">
        <v>262</v>
      </c>
      <c r="E56" s="324" t="s">
        <v>440</v>
      </c>
      <c r="F56" s="244">
        <v>1.8</v>
      </c>
      <c r="G56" s="291">
        <v>2498</v>
      </c>
      <c r="H56" s="212">
        <f aca="true" t="shared" si="16" ref="H56:H62">L56</f>
        <v>4496.4</v>
      </c>
      <c r="I56" s="314">
        <v>0</v>
      </c>
      <c r="J56" s="314">
        <v>0</v>
      </c>
      <c r="K56" s="314">
        <v>4496.4</v>
      </c>
      <c r="L56" s="314">
        <f>I56+J56+K56</f>
        <v>4496.4</v>
      </c>
      <c r="M56" s="418">
        <f aca="true" t="shared" si="17" ref="M56:M63">Q56</f>
        <v>1613.9</v>
      </c>
      <c r="N56" s="294">
        <v>0</v>
      </c>
      <c r="O56" s="294">
        <v>0</v>
      </c>
      <c r="P56" s="294">
        <v>1613.9</v>
      </c>
      <c r="Q56" s="286">
        <f>N56+O56+P56</f>
        <v>1613.9</v>
      </c>
      <c r="R56" s="296">
        <v>1116</v>
      </c>
      <c r="S56" s="296">
        <v>444</v>
      </c>
      <c r="T56" s="292">
        <v>1613.3</v>
      </c>
      <c r="U56" s="292">
        <f>Q56-T56</f>
        <v>0.6000000000001364</v>
      </c>
    </row>
    <row r="57" spans="1:19" ht="36">
      <c r="A57" s="530"/>
      <c r="B57" s="530"/>
      <c r="C57" s="211" t="s">
        <v>42</v>
      </c>
      <c r="D57" s="55" t="s">
        <v>208</v>
      </c>
      <c r="E57" s="320" t="s">
        <v>371</v>
      </c>
      <c r="F57" s="244">
        <v>3</v>
      </c>
      <c r="G57" s="20">
        <v>200</v>
      </c>
      <c r="H57" s="212">
        <f t="shared" si="16"/>
        <v>7282.8</v>
      </c>
      <c r="I57" s="313">
        <v>7200</v>
      </c>
      <c r="J57" s="313">
        <v>82.8</v>
      </c>
      <c r="K57" s="313">
        <v>0</v>
      </c>
      <c r="L57" s="314">
        <f aca="true" t="shared" si="18" ref="L57:L63">I57+J57+K57</f>
        <v>7282.8</v>
      </c>
      <c r="M57" s="418">
        <f t="shared" si="17"/>
        <v>2201.6</v>
      </c>
      <c r="N57" s="286">
        <v>2178</v>
      </c>
      <c r="O57" s="294">
        <v>23.6</v>
      </c>
      <c r="P57" s="294">
        <v>0</v>
      </c>
      <c r="Q57" s="286">
        <f aca="true" t="shared" si="19" ref="Q57:Q62">O57+N57</f>
        <v>2201.6</v>
      </c>
      <c r="R57" s="296">
        <v>181</v>
      </c>
      <c r="S57" s="296">
        <v>179</v>
      </c>
    </row>
    <row r="58" spans="1:20" ht="24">
      <c r="A58" s="530"/>
      <c r="B58" s="530"/>
      <c r="C58" s="305" t="s">
        <v>161</v>
      </c>
      <c r="D58" s="61" t="s">
        <v>303</v>
      </c>
      <c r="E58" s="325" t="s">
        <v>680</v>
      </c>
      <c r="F58" s="248">
        <v>0.128</v>
      </c>
      <c r="G58" s="22">
        <v>930</v>
      </c>
      <c r="H58" s="212">
        <v>128.8</v>
      </c>
      <c r="I58" s="311">
        <v>0</v>
      </c>
      <c r="J58" s="311">
        <v>128.8</v>
      </c>
      <c r="K58" s="311">
        <v>0</v>
      </c>
      <c r="L58" s="314">
        <f t="shared" si="18"/>
        <v>128.8</v>
      </c>
      <c r="M58" s="418">
        <f t="shared" si="17"/>
        <v>32.2</v>
      </c>
      <c r="N58" s="294">
        <v>0</v>
      </c>
      <c r="O58" s="294">
        <v>0</v>
      </c>
      <c r="P58" s="294">
        <v>32.2</v>
      </c>
      <c r="Q58" s="286">
        <f>O58+N58+P58</f>
        <v>32.2</v>
      </c>
      <c r="R58" s="296">
        <v>276</v>
      </c>
      <c r="S58" s="296">
        <v>86</v>
      </c>
      <c r="T58" s="292"/>
    </row>
    <row r="59" spans="1:19" ht="22.5">
      <c r="A59" s="530"/>
      <c r="B59" s="530"/>
      <c r="C59" s="23" t="s">
        <v>162</v>
      </c>
      <c r="D59" s="61" t="s">
        <v>304</v>
      </c>
      <c r="E59" s="325" t="s">
        <v>681</v>
      </c>
      <c r="F59" s="248">
        <v>1.00823</v>
      </c>
      <c r="G59" s="22">
        <v>953</v>
      </c>
      <c r="H59" s="212">
        <v>971.9</v>
      </c>
      <c r="I59" s="293">
        <v>960.8</v>
      </c>
      <c r="J59" s="293">
        <v>11.1</v>
      </c>
      <c r="K59" s="293">
        <v>0</v>
      </c>
      <c r="L59" s="314">
        <f>I59+J59+K59</f>
        <v>971.9</v>
      </c>
      <c r="M59" s="418">
        <f t="shared" si="17"/>
        <v>298.79999999999995</v>
      </c>
      <c r="N59" s="294">
        <v>295.4</v>
      </c>
      <c r="O59" s="294">
        <v>3.4</v>
      </c>
      <c r="P59" s="294">
        <v>0</v>
      </c>
      <c r="Q59" s="286">
        <f t="shared" si="19"/>
        <v>298.79999999999995</v>
      </c>
      <c r="R59" s="296">
        <v>196</v>
      </c>
      <c r="S59" s="296">
        <v>13</v>
      </c>
    </row>
    <row r="60" spans="1:19" ht="36" customHeight="1">
      <c r="A60" s="530"/>
      <c r="B60" s="530"/>
      <c r="C60" s="305" t="s">
        <v>163</v>
      </c>
      <c r="D60" s="61" t="s">
        <v>305</v>
      </c>
      <c r="E60" s="325" t="s">
        <v>682</v>
      </c>
      <c r="F60" s="248">
        <v>1</v>
      </c>
      <c r="G60" s="22">
        <v>665</v>
      </c>
      <c r="H60" s="212">
        <v>673</v>
      </c>
      <c r="I60" s="293">
        <v>665</v>
      </c>
      <c r="J60" s="293">
        <v>8</v>
      </c>
      <c r="K60" s="293">
        <v>0</v>
      </c>
      <c r="L60" s="314">
        <f t="shared" si="18"/>
        <v>673</v>
      </c>
      <c r="M60" s="418">
        <f t="shared" si="17"/>
        <v>228.3</v>
      </c>
      <c r="N60" s="294">
        <v>226</v>
      </c>
      <c r="O60" s="294">
        <v>2.3</v>
      </c>
      <c r="P60" s="294">
        <v>0</v>
      </c>
      <c r="Q60" s="286">
        <f t="shared" si="19"/>
        <v>228.3</v>
      </c>
      <c r="R60" s="296">
        <v>155</v>
      </c>
      <c r="S60" s="296">
        <v>12</v>
      </c>
    </row>
    <row r="61" spans="1:19" ht="199.5" customHeight="1">
      <c r="A61" s="530"/>
      <c r="B61" s="530"/>
      <c r="C61" s="211" t="s">
        <v>43</v>
      </c>
      <c r="D61" s="55" t="s">
        <v>209</v>
      </c>
      <c r="E61" s="320" t="s">
        <v>351</v>
      </c>
      <c r="F61" s="248">
        <v>3</v>
      </c>
      <c r="G61" s="11">
        <v>264</v>
      </c>
      <c r="H61" s="212">
        <f t="shared" si="16"/>
        <v>9295.1</v>
      </c>
      <c r="I61" s="43">
        <v>9076.5</v>
      </c>
      <c r="J61" s="43">
        <v>218.6</v>
      </c>
      <c r="K61" s="43">
        <v>0</v>
      </c>
      <c r="L61" s="314">
        <f t="shared" si="18"/>
        <v>9295.1</v>
      </c>
      <c r="M61" s="418">
        <f t="shared" si="17"/>
        <v>3103.2</v>
      </c>
      <c r="N61" s="286">
        <v>3034.5</v>
      </c>
      <c r="O61" s="294">
        <v>68.7</v>
      </c>
      <c r="P61" s="294">
        <v>0</v>
      </c>
      <c r="Q61" s="286">
        <f t="shared" si="19"/>
        <v>3103.2</v>
      </c>
      <c r="R61" s="296">
        <v>257</v>
      </c>
      <c r="S61" s="296">
        <v>251</v>
      </c>
    </row>
    <row r="62" spans="1:19" ht="145.5" customHeight="1">
      <c r="A62" s="530"/>
      <c r="B62" s="530"/>
      <c r="C62" s="211" t="s">
        <v>308</v>
      </c>
      <c r="D62" s="55" t="s">
        <v>210</v>
      </c>
      <c r="E62" s="320" t="s">
        <v>352</v>
      </c>
      <c r="F62" s="248">
        <v>10.543</v>
      </c>
      <c r="G62" s="11">
        <v>160</v>
      </c>
      <c r="H62" s="212">
        <f t="shared" si="16"/>
        <v>10608.8</v>
      </c>
      <c r="I62" s="43">
        <v>10350</v>
      </c>
      <c r="J62" s="43">
        <v>258.8</v>
      </c>
      <c r="K62" s="43">
        <v>0</v>
      </c>
      <c r="L62" s="314">
        <f t="shared" si="18"/>
        <v>10608.8</v>
      </c>
      <c r="M62" s="418">
        <f t="shared" si="17"/>
        <v>9710.4</v>
      </c>
      <c r="N62" s="286">
        <v>9675</v>
      </c>
      <c r="O62" s="294">
        <v>35.4</v>
      </c>
      <c r="P62" s="294">
        <v>0</v>
      </c>
      <c r="Q62" s="286">
        <f t="shared" si="19"/>
        <v>9710.4</v>
      </c>
      <c r="R62" s="299">
        <v>128</v>
      </c>
      <c r="S62" s="296">
        <v>128</v>
      </c>
    </row>
    <row r="63" spans="1:19" ht="64.5" customHeight="1">
      <c r="A63" s="530"/>
      <c r="B63" s="530"/>
      <c r="C63" s="305" t="s">
        <v>177</v>
      </c>
      <c r="D63" s="592" t="s">
        <v>254</v>
      </c>
      <c r="E63" s="636" t="s">
        <v>378</v>
      </c>
      <c r="F63" s="580" t="s">
        <v>713</v>
      </c>
      <c r="G63" s="155">
        <f>G64+G65+G66+G67+G68+G69+G70+G71+G72</f>
        <v>255</v>
      </c>
      <c r="H63" s="214">
        <f>L63</f>
        <v>4451.9</v>
      </c>
      <c r="I63" s="51">
        <f>I64+I69+I70+I71+I72</f>
        <v>2506</v>
      </c>
      <c r="J63" s="51">
        <f>J64+J69+J70+J71+J72</f>
        <v>79.6</v>
      </c>
      <c r="K63" s="51">
        <f>K64+K69+K70+K71+K72</f>
        <v>1866.3000000000002</v>
      </c>
      <c r="L63" s="314">
        <f t="shared" si="18"/>
        <v>4451.9</v>
      </c>
      <c r="M63" s="418">
        <f t="shared" si="17"/>
        <v>1735.7</v>
      </c>
      <c r="N63" s="294">
        <f>N64+N69+N70+N71+N72</f>
        <v>985.2</v>
      </c>
      <c r="O63" s="294">
        <f>O64+O69+O70+O71+O72</f>
        <v>28.5</v>
      </c>
      <c r="P63" s="294">
        <f>P64+P69+P70+P71+P72</f>
        <v>722</v>
      </c>
      <c r="Q63" s="294">
        <f>N63+O63+P63</f>
        <v>1735.7</v>
      </c>
      <c r="R63" s="296">
        <f>R64+R65+R66+R67+R68+R69+R70+R71+R72</f>
        <v>148</v>
      </c>
      <c r="S63" s="296">
        <f>S64+S65+S66+S67+S68+S69+S70+S71+S72</f>
        <v>56</v>
      </c>
    </row>
    <row r="64" spans="1:19" ht="51.75" customHeight="1">
      <c r="A64" s="530"/>
      <c r="B64" s="530"/>
      <c r="C64" s="305" t="s">
        <v>541</v>
      </c>
      <c r="D64" s="579"/>
      <c r="E64" s="637"/>
      <c r="F64" s="587"/>
      <c r="G64" s="192">
        <v>10</v>
      </c>
      <c r="H64" s="588">
        <f>L64</f>
        <v>2585.6</v>
      </c>
      <c r="I64" s="559">
        <v>2506</v>
      </c>
      <c r="J64" s="591">
        <v>79.6</v>
      </c>
      <c r="K64" s="559">
        <v>0</v>
      </c>
      <c r="L64" s="559">
        <f>I64+J64+K64</f>
        <v>2585.6</v>
      </c>
      <c r="M64" s="644">
        <f>Q64</f>
        <v>1013.7</v>
      </c>
      <c r="N64" s="549">
        <v>985.2</v>
      </c>
      <c r="O64" s="562">
        <v>28.5</v>
      </c>
      <c r="P64" s="562">
        <v>0</v>
      </c>
      <c r="Q64" s="564">
        <f>O64+N64</f>
        <v>1013.7</v>
      </c>
      <c r="R64" s="296">
        <v>5</v>
      </c>
      <c r="S64" s="296">
        <v>0</v>
      </c>
    </row>
    <row r="65" spans="1:19" ht="36">
      <c r="A65" s="530"/>
      <c r="B65" s="530"/>
      <c r="C65" s="305" t="s">
        <v>537</v>
      </c>
      <c r="D65" s="579"/>
      <c r="E65" s="637"/>
      <c r="F65" s="587"/>
      <c r="G65" s="192">
        <v>10</v>
      </c>
      <c r="H65" s="589"/>
      <c r="I65" s="591"/>
      <c r="J65" s="591"/>
      <c r="K65" s="591"/>
      <c r="L65" s="591"/>
      <c r="M65" s="644"/>
      <c r="N65" s="564"/>
      <c r="O65" s="562"/>
      <c r="P65" s="562"/>
      <c r="Q65" s="564"/>
      <c r="R65" s="296">
        <v>9</v>
      </c>
      <c r="S65" s="296">
        <v>0</v>
      </c>
    </row>
    <row r="66" spans="1:19" ht="48">
      <c r="A66" s="530"/>
      <c r="B66" s="530"/>
      <c r="C66" s="305" t="s">
        <v>538</v>
      </c>
      <c r="D66" s="579"/>
      <c r="E66" s="637"/>
      <c r="F66" s="587"/>
      <c r="G66" s="192">
        <v>10</v>
      </c>
      <c r="H66" s="589"/>
      <c r="I66" s="591"/>
      <c r="J66" s="591"/>
      <c r="K66" s="591"/>
      <c r="L66" s="591"/>
      <c r="M66" s="644"/>
      <c r="N66" s="564"/>
      <c r="O66" s="562"/>
      <c r="P66" s="562"/>
      <c r="Q66" s="564"/>
      <c r="R66" s="296">
        <v>0</v>
      </c>
      <c r="S66" s="296">
        <v>0</v>
      </c>
    </row>
    <row r="67" spans="1:19" ht="54" customHeight="1">
      <c r="A67" s="530"/>
      <c r="B67" s="530"/>
      <c r="C67" s="305" t="s">
        <v>539</v>
      </c>
      <c r="D67" s="593"/>
      <c r="E67" s="637"/>
      <c r="F67" s="587"/>
      <c r="G67" s="378">
        <v>10</v>
      </c>
      <c r="H67" s="589"/>
      <c r="I67" s="591"/>
      <c r="J67" s="591"/>
      <c r="K67" s="591"/>
      <c r="L67" s="591"/>
      <c r="M67" s="644"/>
      <c r="N67" s="564"/>
      <c r="O67" s="562"/>
      <c r="P67" s="562"/>
      <c r="Q67" s="564"/>
      <c r="R67" s="296">
        <v>58</v>
      </c>
      <c r="S67" s="296">
        <v>0</v>
      </c>
    </row>
    <row r="68" spans="1:19" ht="51" customHeight="1">
      <c r="A68" s="530"/>
      <c r="B68" s="530"/>
      <c r="C68" s="305" t="s">
        <v>540</v>
      </c>
      <c r="D68" s="584" t="s">
        <v>314</v>
      </c>
      <c r="E68" s="637"/>
      <c r="F68" s="587"/>
      <c r="G68" s="378">
        <f>147-G67-G66-G65-G64</f>
        <v>107</v>
      </c>
      <c r="H68" s="590"/>
      <c r="I68" s="560"/>
      <c r="J68" s="560"/>
      <c r="K68" s="560"/>
      <c r="L68" s="560"/>
      <c r="M68" s="645"/>
      <c r="N68" s="550"/>
      <c r="O68" s="563"/>
      <c r="P68" s="563"/>
      <c r="Q68" s="550"/>
      <c r="R68" s="296">
        <v>18</v>
      </c>
      <c r="S68" s="296">
        <v>1</v>
      </c>
    </row>
    <row r="69" spans="1:20" ht="54" customHeight="1">
      <c r="A69" s="530"/>
      <c r="B69" s="530"/>
      <c r="C69" s="305" t="s">
        <v>518</v>
      </c>
      <c r="D69" s="585"/>
      <c r="E69" s="637"/>
      <c r="F69" s="587"/>
      <c r="G69" s="291">
        <v>50</v>
      </c>
      <c r="H69" s="214">
        <f>L69</f>
        <v>864</v>
      </c>
      <c r="I69" s="317">
        <v>0</v>
      </c>
      <c r="J69" s="317">
        <v>0</v>
      </c>
      <c r="K69" s="317">
        <v>864</v>
      </c>
      <c r="L69" s="314">
        <f>I69+J69+K69</f>
        <v>864</v>
      </c>
      <c r="M69" s="397">
        <f aca="true" t="shared" si="20" ref="M69:M85">Q69</f>
        <v>288</v>
      </c>
      <c r="N69" s="373">
        <v>0</v>
      </c>
      <c r="O69" s="373">
        <v>0</v>
      </c>
      <c r="P69" s="373">
        <v>288</v>
      </c>
      <c r="Q69" s="374">
        <f aca="true" t="shared" si="21" ref="Q69:Q74">N69+O69+P69</f>
        <v>288</v>
      </c>
      <c r="R69" s="296">
        <v>15</v>
      </c>
      <c r="S69" s="296">
        <v>13</v>
      </c>
      <c r="T69" s="292">
        <v>89.5</v>
      </c>
    </row>
    <row r="70" spans="1:21" ht="54" customHeight="1">
      <c r="A70" s="530"/>
      <c r="B70" s="530"/>
      <c r="C70" s="305" t="s">
        <v>517</v>
      </c>
      <c r="D70" s="586"/>
      <c r="E70" s="637"/>
      <c r="F70" s="587"/>
      <c r="G70" s="291">
        <v>50</v>
      </c>
      <c r="H70" s="214">
        <v>864</v>
      </c>
      <c r="I70" s="314">
        <v>0</v>
      </c>
      <c r="J70" s="314">
        <v>0</v>
      </c>
      <c r="K70" s="317">
        <v>864</v>
      </c>
      <c r="L70" s="314">
        <f>I70+J70+K70</f>
        <v>864</v>
      </c>
      <c r="M70" s="397">
        <f t="shared" si="20"/>
        <v>384</v>
      </c>
      <c r="N70" s="294">
        <v>0</v>
      </c>
      <c r="O70" s="294">
        <v>0</v>
      </c>
      <c r="P70" s="373">
        <v>384</v>
      </c>
      <c r="Q70" s="374">
        <f t="shared" si="21"/>
        <v>384</v>
      </c>
      <c r="R70" s="296">
        <v>37</v>
      </c>
      <c r="S70" s="296">
        <v>37</v>
      </c>
      <c r="T70" s="292">
        <v>102.6</v>
      </c>
      <c r="U70" s="292">
        <f>T70-Q70</f>
        <v>-281.4</v>
      </c>
    </row>
    <row r="71" spans="1:21" ht="54" customHeight="1">
      <c r="A71" s="530"/>
      <c r="B71" s="530"/>
      <c r="C71" s="305" t="s">
        <v>573</v>
      </c>
      <c r="D71" s="141" t="s">
        <v>574</v>
      </c>
      <c r="E71" s="637"/>
      <c r="F71" s="587"/>
      <c r="G71" s="291">
        <v>3</v>
      </c>
      <c r="H71" s="214">
        <v>51.9</v>
      </c>
      <c r="I71" s="314">
        <v>0</v>
      </c>
      <c r="J71" s="314">
        <v>0</v>
      </c>
      <c r="K71" s="317">
        <v>51.9</v>
      </c>
      <c r="L71" s="314">
        <f>I71+J71+K71</f>
        <v>51.9</v>
      </c>
      <c r="M71" s="397">
        <f t="shared" si="20"/>
        <v>17.6</v>
      </c>
      <c r="N71" s="294">
        <v>0</v>
      </c>
      <c r="O71" s="294">
        <v>0</v>
      </c>
      <c r="P71" s="373">
        <v>17.6</v>
      </c>
      <c r="Q71" s="374">
        <f t="shared" si="21"/>
        <v>17.6</v>
      </c>
      <c r="R71" s="296">
        <v>2</v>
      </c>
      <c r="S71" s="296">
        <v>1</v>
      </c>
      <c r="T71" s="292">
        <v>12</v>
      </c>
      <c r="U71" s="292">
        <f>T71-Q71</f>
        <v>-5.600000000000001</v>
      </c>
    </row>
    <row r="72" spans="1:21" ht="54" customHeight="1">
      <c r="A72" s="530"/>
      <c r="B72" s="530"/>
      <c r="C72" s="305" t="s">
        <v>536</v>
      </c>
      <c r="D72" s="141"/>
      <c r="E72" s="638"/>
      <c r="F72" s="581"/>
      <c r="G72" s="291">
        <v>5</v>
      </c>
      <c r="H72" s="214">
        <f>L72</f>
        <v>86.4</v>
      </c>
      <c r="I72" s="314">
        <v>0</v>
      </c>
      <c r="J72" s="314">
        <v>0</v>
      </c>
      <c r="K72" s="317">
        <v>86.4</v>
      </c>
      <c r="L72" s="314">
        <f>I72+J72+K72</f>
        <v>86.4</v>
      </c>
      <c r="M72" s="397">
        <f t="shared" si="20"/>
        <v>32.4</v>
      </c>
      <c r="N72" s="294">
        <v>0</v>
      </c>
      <c r="O72" s="294">
        <v>0</v>
      </c>
      <c r="P72" s="373">
        <v>32.4</v>
      </c>
      <c r="Q72" s="374">
        <f t="shared" si="21"/>
        <v>32.4</v>
      </c>
      <c r="R72" s="296">
        <v>4</v>
      </c>
      <c r="S72" s="296">
        <v>4</v>
      </c>
      <c r="T72" s="292">
        <v>20.7</v>
      </c>
      <c r="U72" s="292">
        <f>T72-Q72</f>
        <v>-11.7</v>
      </c>
    </row>
    <row r="73" spans="1:21" ht="37.5" customHeight="1">
      <c r="A73" s="530"/>
      <c r="B73" s="530"/>
      <c r="C73" s="211" t="s">
        <v>44</v>
      </c>
      <c r="D73" s="60" t="s">
        <v>211</v>
      </c>
      <c r="E73" s="324" t="s">
        <v>353</v>
      </c>
      <c r="F73" s="244">
        <v>10.543</v>
      </c>
      <c r="G73" s="378">
        <v>6</v>
      </c>
      <c r="H73" s="212">
        <f aca="true" t="shared" si="22" ref="H73:H85">L73</f>
        <v>461.3</v>
      </c>
      <c r="I73" s="314">
        <v>450</v>
      </c>
      <c r="J73" s="314">
        <v>11.3</v>
      </c>
      <c r="K73" s="314">
        <v>0</v>
      </c>
      <c r="L73" s="314">
        <f>J73+I73+K73</f>
        <v>461.3</v>
      </c>
      <c r="M73" s="418">
        <f t="shared" si="20"/>
        <v>450</v>
      </c>
      <c r="N73" s="286">
        <v>450</v>
      </c>
      <c r="O73" s="294">
        <v>0</v>
      </c>
      <c r="P73" s="294">
        <v>0</v>
      </c>
      <c r="Q73" s="286">
        <f t="shared" si="21"/>
        <v>450</v>
      </c>
      <c r="R73" s="299">
        <v>6</v>
      </c>
      <c r="S73" s="296">
        <v>6</v>
      </c>
      <c r="U73" s="292">
        <f>T73-Q73</f>
        <v>-450</v>
      </c>
    </row>
    <row r="74" spans="1:19" ht="48">
      <c r="A74" s="530"/>
      <c r="B74" s="530"/>
      <c r="C74" s="211" t="s">
        <v>45</v>
      </c>
      <c r="D74" s="60" t="s">
        <v>306</v>
      </c>
      <c r="E74" s="324" t="s">
        <v>451</v>
      </c>
      <c r="F74" s="244">
        <v>200</v>
      </c>
      <c r="G74" s="291">
        <v>1</v>
      </c>
      <c r="H74" s="212">
        <f t="shared" si="22"/>
        <v>804</v>
      </c>
      <c r="I74" s="314">
        <v>0</v>
      </c>
      <c r="J74" s="314">
        <v>0</v>
      </c>
      <c r="K74" s="314">
        <v>804</v>
      </c>
      <c r="L74" s="314">
        <f aca="true" t="shared" si="23" ref="L74:L79">J74+I74+K74</f>
        <v>804</v>
      </c>
      <c r="M74" s="418">
        <f t="shared" si="20"/>
        <v>600</v>
      </c>
      <c r="N74" s="294">
        <v>0</v>
      </c>
      <c r="O74" s="294">
        <v>0</v>
      </c>
      <c r="P74" s="294">
        <v>600</v>
      </c>
      <c r="Q74" s="286">
        <f t="shared" si="21"/>
        <v>600</v>
      </c>
      <c r="R74" s="299">
        <v>3</v>
      </c>
      <c r="S74" s="296">
        <v>3</v>
      </c>
    </row>
    <row r="75" spans="1:19" ht="36">
      <c r="A75" s="530"/>
      <c r="B75" s="530"/>
      <c r="C75" s="211" t="s">
        <v>309</v>
      </c>
      <c r="D75" s="60" t="s">
        <v>264</v>
      </c>
      <c r="E75" s="324" t="s">
        <v>385</v>
      </c>
      <c r="F75" s="244" t="s">
        <v>492</v>
      </c>
      <c r="G75" s="80" t="s">
        <v>596</v>
      </c>
      <c r="H75" s="212">
        <f t="shared" si="22"/>
        <v>8776.7</v>
      </c>
      <c r="I75" s="314">
        <v>8630</v>
      </c>
      <c r="J75" s="314">
        <v>146.7</v>
      </c>
      <c r="K75" s="314">
        <v>0</v>
      </c>
      <c r="L75" s="314">
        <f t="shared" si="23"/>
        <v>8776.7</v>
      </c>
      <c r="M75" s="418">
        <f t="shared" si="20"/>
        <v>1829.8</v>
      </c>
      <c r="N75" s="286">
        <v>1808.1</v>
      </c>
      <c r="O75" s="294">
        <v>21.7</v>
      </c>
      <c r="P75" s="294">
        <v>0</v>
      </c>
      <c r="Q75" s="286">
        <f>O75+N75</f>
        <v>1829.8</v>
      </c>
      <c r="R75" s="299">
        <v>5</v>
      </c>
      <c r="S75" s="296">
        <v>1</v>
      </c>
    </row>
    <row r="76" spans="1:19" ht="55.5" customHeight="1">
      <c r="A76" s="530"/>
      <c r="B76" s="530"/>
      <c r="C76" s="211" t="s">
        <v>46</v>
      </c>
      <c r="D76" s="60" t="s">
        <v>327</v>
      </c>
      <c r="E76" s="324" t="s">
        <v>384</v>
      </c>
      <c r="F76" s="244" t="s">
        <v>493</v>
      </c>
      <c r="G76" s="378" t="s">
        <v>597</v>
      </c>
      <c r="H76" s="212">
        <f t="shared" si="22"/>
        <v>3057</v>
      </c>
      <c r="I76" s="314">
        <v>3000</v>
      </c>
      <c r="J76" s="314">
        <v>57</v>
      </c>
      <c r="K76" s="314">
        <v>0</v>
      </c>
      <c r="L76" s="314">
        <f t="shared" si="23"/>
        <v>3057</v>
      </c>
      <c r="M76" s="418">
        <f t="shared" si="20"/>
        <v>1343.7</v>
      </c>
      <c r="N76" s="286">
        <v>1300</v>
      </c>
      <c r="O76" s="294">
        <v>43.7</v>
      </c>
      <c r="P76" s="294">
        <v>0</v>
      </c>
      <c r="Q76" s="286">
        <f>O76+N76</f>
        <v>1343.7</v>
      </c>
      <c r="R76" s="285" t="s">
        <v>810</v>
      </c>
      <c r="S76" s="296">
        <v>0</v>
      </c>
    </row>
    <row r="77" spans="1:19" ht="78.75" customHeight="1">
      <c r="A77" s="530"/>
      <c r="B77" s="530"/>
      <c r="C77" s="211" t="s">
        <v>47</v>
      </c>
      <c r="D77" s="55" t="s">
        <v>231</v>
      </c>
      <c r="E77" s="320" t="s">
        <v>388</v>
      </c>
      <c r="F77" s="247" t="s">
        <v>714</v>
      </c>
      <c r="G77" s="378">
        <v>2150</v>
      </c>
      <c r="H77" s="212">
        <f t="shared" si="22"/>
        <v>32645.7</v>
      </c>
      <c r="I77" s="314">
        <v>32100</v>
      </c>
      <c r="J77" s="314">
        <v>545.7</v>
      </c>
      <c r="K77" s="314">
        <v>0</v>
      </c>
      <c r="L77" s="314">
        <f>J77+I77+K77</f>
        <v>32645.7</v>
      </c>
      <c r="M77" s="418">
        <f t="shared" si="20"/>
        <v>10868.5</v>
      </c>
      <c r="N77" s="286">
        <v>10700.4</v>
      </c>
      <c r="O77" s="294">
        <v>168.1</v>
      </c>
      <c r="P77" s="294">
        <v>0</v>
      </c>
      <c r="Q77" s="286">
        <f>O77+N77</f>
        <v>10868.5</v>
      </c>
      <c r="R77" s="296">
        <v>2143</v>
      </c>
      <c r="S77" s="296">
        <v>2079</v>
      </c>
    </row>
    <row r="78" spans="1:19" ht="73.5" customHeight="1">
      <c r="A78" s="530"/>
      <c r="B78" s="530"/>
      <c r="C78" s="211" t="s">
        <v>48</v>
      </c>
      <c r="D78" s="55" t="s">
        <v>253</v>
      </c>
      <c r="E78" s="320" t="s">
        <v>397</v>
      </c>
      <c r="F78" s="244" t="s">
        <v>721</v>
      </c>
      <c r="G78" s="291">
        <v>97</v>
      </c>
      <c r="H78" s="212">
        <f t="shared" si="22"/>
        <v>8168.3</v>
      </c>
      <c r="I78" s="314">
        <v>8047.6</v>
      </c>
      <c r="J78" s="314">
        <v>120.7</v>
      </c>
      <c r="K78" s="314">
        <v>0</v>
      </c>
      <c r="L78" s="314">
        <f t="shared" si="23"/>
        <v>8168.3</v>
      </c>
      <c r="M78" s="418">
        <f t="shared" si="20"/>
        <v>2696.9</v>
      </c>
      <c r="N78" s="286">
        <v>2658.9</v>
      </c>
      <c r="O78" s="294">
        <v>38</v>
      </c>
      <c r="P78" s="294">
        <v>0</v>
      </c>
      <c r="Q78" s="286">
        <f>O78+N78</f>
        <v>2696.9</v>
      </c>
      <c r="R78" s="296">
        <v>98</v>
      </c>
      <c r="S78" s="296">
        <v>96</v>
      </c>
    </row>
    <row r="79" spans="1:19" ht="78" customHeight="1">
      <c r="A79" s="530"/>
      <c r="B79" s="530"/>
      <c r="C79" s="211" t="s">
        <v>49</v>
      </c>
      <c r="D79" s="60" t="s">
        <v>278</v>
      </c>
      <c r="E79" s="324" t="s">
        <v>379</v>
      </c>
      <c r="F79" s="244">
        <v>1</v>
      </c>
      <c r="G79" s="291">
        <v>750</v>
      </c>
      <c r="H79" s="212">
        <f t="shared" si="22"/>
        <v>9232.2</v>
      </c>
      <c r="I79" s="314">
        <v>9000</v>
      </c>
      <c r="J79" s="314">
        <v>232.2</v>
      </c>
      <c r="K79" s="314">
        <v>0</v>
      </c>
      <c r="L79" s="314">
        <f t="shared" si="23"/>
        <v>9232.2</v>
      </c>
      <c r="M79" s="418">
        <f t="shared" si="20"/>
        <v>2752.6000000000004</v>
      </c>
      <c r="N79" s="286">
        <v>2713.3</v>
      </c>
      <c r="O79" s="294">
        <v>39.3</v>
      </c>
      <c r="P79" s="294">
        <v>0</v>
      </c>
      <c r="Q79" s="286">
        <f>O79+N79</f>
        <v>2752.6000000000004</v>
      </c>
      <c r="R79" s="296">
        <v>702</v>
      </c>
      <c r="S79" s="296">
        <v>616</v>
      </c>
    </row>
    <row r="80" spans="1:19" ht="30.75" customHeight="1">
      <c r="A80" s="530"/>
      <c r="B80" s="530"/>
      <c r="C80" s="594" t="s">
        <v>382</v>
      </c>
      <c r="D80" s="60" t="s">
        <v>463</v>
      </c>
      <c r="E80" s="636" t="s">
        <v>846</v>
      </c>
      <c r="F80" s="580">
        <v>8.7</v>
      </c>
      <c r="G80" s="582">
        <v>250</v>
      </c>
      <c r="H80" s="212">
        <f>L80</f>
        <v>685.2</v>
      </c>
      <c r="I80" s="88">
        <f>976.9-302.7</f>
        <v>674.2</v>
      </c>
      <c r="J80" s="88">
        <v>2.8</v>
      </c>
      <c r="K80" s="88">
        <v>8.2</v>
      </c>
      <c r="L80" s="314">
        <f aca="true" t="shared" si="24" ref="L80:L85">I80+J80+K80</f>
        <v>685.2</v>
      </c>
      <c r="M80" s="648">
        <f t="shared" si="20"/>
        <v>317.50000000000006</v>
      </c>
      <c r="N80" s="294">
        <v>216.8</v>
      </c>
      <c r="O80" s="294">
        <v>3.8</v>
      </c>
      <c r="P80" s="294">
        <v>0</v>
      </c>
      <c r="Q80" s="549">
        <f>N80+N81+O80+O81+P80+P81</f>
        <v>317.50000000000006</v>
      </c>
      <c r="R80" s="570">
        <v>254</v>
      </c>
      <c r="S80" s="570">
        <v>234</v>
      </c>
    </row>
    <row r="81" spans="1:19" ht="30.75" customHeight="1">
      <c r="A81" s="530"/>
      <c r="B81" s="530"/>
      <c r="C81" s="595"/>
      <c r="D81" s="60" t="s">
        <v>484</v>
      </c>
      <c r="E81" s="638"/>
      <c r="F81" s="581"/>
      <c r="G81" s="583"/>
      <c r="H81" s="212">
        <f>L81</f>
        <v>302.7</v>
      </c>
      <c r="I81" s="51">
        <v>302.7</v>
      </c>
      <c r="J81" s="51"/>
      <c r="K81" s="51"/>
      <c r="L81" s="314">
        <f t="shared" si="24"/>
        <v>302.7</v>
      </c>
      <c r="M81" s="649"/>
      <c r="N81" s="294">
        <v>96.9</v>
      </c>
      <c r="O81" s="294"/>
      <c r="P81" s="294"/>
      <c r="Q81" s="550"/>
      <c r="R81" s="571"/>
      <c r="S81" s="571"/>
    </row>
    <row r="82" spans="1:19" ht="60" customHeight="1">
      <c r="A82" s="530"/>
      <c r="B82" s="530"/>
      <c r="C82" s="211" t="s">
        <v>325</v>
      </c>
      <c r="D82" s="60" t="s">
        <v>326</v>
      </c>
      <c r="E82" s="324" t="s">
        <v>392</v>
      </c>
      <c r="F82" s="244" t="s">
        <v>678</v>
      </c>
      <c r="G82" s="291">
        <v>13428</v>
      </c>
      <c r="H82" s="212">
        <f>L82</f>
        <v>6610</v>
      </c>
      <c r="I82" s="314">
        <v>0</v>
      </c>
      <c r="J82" s="314">
        <v>0</v>
      </c>
      <c r="K82" s="314">
        <v>6610</v>
      </c>
      <c r="L82" s="314">
        <f t="shared" si="24"/>
        <v>6610</v>
      </c>
      <c r="M82" s="419">
        <f t="shared" si="20"/>
        <v>2237</v>
      </c>
      <c r="N82" s="294">
        <v>0</v>
      </c>
      <c r="O82" s="294">
        <v>0</v>
      </c>
      <c r="P82" s="294">
        <v>2237</v>
      </c>
      <c r="Q82" s="286">
        <f>N82+O82+P82</f>
        <v>2237</v>
      </c>
      <c r="R82" s="277">
        <v>25521</v>
      </c>
      <c r="S82" s="296">
        <v>12900</v>
      </c>
    </row>
    <row r="83" spans="1:19" ht="96" customHeight="1">
      <c r="A83" s="530"/>
      <c r="B83" s="530"/>
      <c r="C83" s="211" t="s">
        <v>458</v>
      </c>
      <c r="D83" s="60" t="s">
        <v>460</v>
      </c>
      <c r="E83" s="324" t="s">
        <v>459</v>
      </c>
      <c r="F83" s="244">
        <v>30</v>
      </c>
      <c r="G83" s="291">
        <v>15</v>
      </c>
      <c r="H83" s="212">
        <f>L83</f>
        <v>480</v>
      </c>
      <c r="I83" s="314">
        <v>0</v>
      </c>
      <c r="J83" s="314">
        <v>0</v>
      </c>
      <c r="K83" s="314">
        <v>480</v>
      </c>
      <c r="L83" s="314">
        <f t="shared" si="24"/>
        <v>480</v>
      </c>
      <c r="M83" s="418">
        <f>N83+O83+P83</f>
        <v>30</v>
      </c>
      <c r="N83" s="294">
        <v>0</v>
      </c>
      <c r="O83" s="294">
        <v>0</v>
      </c>
      <c r="P83" s="294">
        <v>30</v>
      </c>
      <c r="Q83" s="286">
        <f>N83+O83+P83</f>
        <v>30</v>
      </c>
      <c r="R83" s="296">
        <v>1</v>
      </c>
      <c r="S83" s="296">
        <v>1</v>
      </c>
    </row>
    <row r="84" spans="1:19" ht="60" customHeight="1">
      <c r="A84" s="530"/>
      <c r="B84" s="530"/>
      <c r="C84" s="211" t="s">
        <v>420</v>
      </c>
      <c r="D84" s="60" t="s">
        <v>421</v>
      </c>
      <c r="E84" s="324" t="s">
        <v>422</v>
      </c>
      <c r="F84" s="244">
        <v>50</v>
      </c>
      <c r="G84" s="291">
        <v>11</v>
      </c>
      <c r="H84" s="212">
        <f t="shared" si="22"/>
        <v>507.7</v>
      </c>
      <c r="I84" s="314">
        <v>500</v>
      </c>
      <c r="J84" s="314">
        <v>7.7</v>
      </c>
      <c r="K84" s="314">
        <v>0</v>
      </c>
      <c r="L84" s="314">
        <f t="shared" si="24"/>
        <v>507.7</v>
      </c>
      <c r="M84" s="418">
        <f t="shared" si="20"/>
        <v>1.4</v>
      </c>
      <c r="N84" s="286">
        <v>0</v>
      </c>
      <c r="O84" s="294">
        <v>1.4</v>
      </c>
      <c r="P84" s="294">
        <v>0</v>
      </c>
      <c r="Q84" s="286">
        <f>O84+N84</f>
        <v>1.4</v>
      </c>
      <c r="R84" s="296">
        <v>0</v>
      </c>
      <c r="S84" s="296">
        <v>0</v>
      </c>
    </row>
    <row r="85" spans="1:20" ht="60" customHeight="1">
      <c r="A85" s="531"/>
      <c r="B85" s="531"/>
      <c r="C85" s="211" t="s">
        <v>545</v>
      </c>
      <c r="D85" s="60" t="s">
        <v>421</v>
      </c>
      <c r="E85" s="324" t="s">
        <v>546</v>
      </c>
      <c r="F85" s="244">
        <v>5</v>
      </c>
      <c r="G85" s="291">
        <v>7</v>
      </c>
      <c r="H85" s="212">
        <f t="shared" si="22"/>
        <v>430.5</v>
      </c>
      <c r="I85" s="314">
        <v>420</v>
      </c>
      <c r="J85" s="314">
        <v>10.5</v>
      </c>
      <c r="K85" s="314">
        <v>0</v>
      </c>
      <c r="L85" s="314">
        <f t="shared" si="24"/>
        <v>430.5</v>
      </c>
      <c r="M85" s="418">
        <f t="shared" si="20"/>
        <v>137.3</v>
      </c>
      <c r="N85" s="286">
        <v>135</v>
      </c>
      <c r="O85" s="294">
        <v>2.3</v>
      </c>
      <c r="P85" s="294">
        <v>0</v>
      </c>
      <c r="Q85" s="286">
        <f>O85+N85</f>
        <v>137.3</v>
      </c>
      <c r="R85" s="296">
        <v>7</v>
      </c>
      <c r="S85" s="296">
        <v>6</v>
      </c>
      <c r="T85" s="307"/>
    </row>
    <row r="86" spans="1:19" s="282" customFormat="1" ht="20.25" customHeight="1">
      <c r="A86" s="96"/>
      <c r="B86" s="95" t="s">
        <v>316</v>
      </c>
      <c r="C86" s="118"/>
      <c r="D86" s="279"/>
      <c r="E86" s="279"/>
      <c r="F86" s="97"/>
      <c r="G86" s="98"/>
      <c r="H86" s="279">
        <f aca="true" t="shared" si="25" ref="H86:Q86">H56+H57+H58+H59+H60+H61+H62+H63+H73+H74+H75+H76+H77+H78+H79+H80+H81+H82+H83+H84+H85</f>
        <v>110070</v>
      </c>
      <c r="I86" s="279">
        <f t="shared" si="25"/>
        <v>93882.8</v>
      </c>
      <c r="J86" s="279">
        <f t="shared" si="25"/>
        <v>1922.3000000000002</v>
      </c>
      <c r="K86" s="279">
        <f t="shared" si="25"/>
        <v>14264.9</v>
      </c>
      <c r="L86" s="279">
        <f t="shared" si="25"/>
        <v>110070</v>
      </c>
      <c r="M86" s="279">
        <f t="shared" si="25"/>
        <v>42188.80000000001</v>
      </c>
      <c r="N86" s="279">
        <f t="shared" si="25"/>
        <v>36473.50000000001</v>
      </c>
      <c r="O86" s="279">
        <f t="shared" si="25"/>
        <v>480.2</v>
      </c>
      <c r="P86" s="279">
        <f t="shared" si="25"/>
        <v>5235.1</v>
      </c>
      <c r="Q86" s="279">
        <f t="shared" si="25"/>
        <v>42188.80000000001</v>
      </c>
      <c r="R86" s="279"/>
      <c r="S86" s="279"/>
    </row>
    <row r="87" spans="1:19" ht="54" customHeight="1">
      <c r="A87" s="534" t="s">
        <v>15</v>
      </c>
      <c r="B87" s="534" t="s">
        <v>50</v>
      </c>
      <c r="C87" s="211" t="s">
        <v>51</v>
      </c>
      <c r="D87" s="60" t="s">
        <v>283</v>
      </c>
      <c r="E87" s="324" t="s">
        <v>402</v>
      </c>
      <c r="F87" s="244">
        <v>30</v>
      </c>
      <c r="G87" s="291">
        <v>20</v>
      </c>
      <c r="H87" s="212">
        <f aca="true" t="shared" si="26" ref="H87:H105">L87</f>
        <v>610.2</v>
      </c>
      <c r="I87" s="315">
        <v>600</v>
      </c>
      <c r="J87" s="315">
        <v>10.2</v>
      </c>
      <c r="K87" s="315">
        <v>0</v>
      </c>
      <c r="L87" s="313">
        <f>J87+I87+K87</f>
        <v>610.2</v>
      </c>
      <c r="M87" s="418">
        <f aca="true" t="shared" si="27" ref="M87:M102">Q87</f>
        <v>55.6</v>
      </c>
      <c r="N87" s="286">
        <v>54.4</v>
      </c>
      <c r="O87" s="294">
        <v>1.2</v>
      </c>
      <c r="P87" s="294">
        <v>0</v>
      </c>
      <c r="Q87" s="286">
        <f>O87+N87</f>
        <v>55.6</v>
      </c>
      <c r="R87" s="296">
        <v>1</v>
      </c>
      <c r="S87" s="296">
        <v>0</v>
      </c>
    </row>
    <row r="88" spans="1:19" ht="48" customHeight="1">
      <c r="A88" s="530"/>
      <c r="B88" s="530"/>
      <c r="C88" s="211" t="s">
        <v>789</v>
      </c>
      <c r="D88" s="60" t="s">
        <v>240</v>
      </c>
      <c r="E88" s="324" t="s">
        <v>403</v>
      </c>
      <c r="F88" s="244">
        <v>10</v>
      </c>
      <c r="G88" s="291">
        <v>298</v>
      </c>
      <c r="H88" s="212">
        <f t="shared" si="26"/>
        <v>36367.9</v>
      </c>
      <c r="I88" s="314">
        <v>35760</v>
      </c>
      <c r="J88" s="314">
        <v>607.9</v>
      </c>
      <c r="K88" s="314">
        <v>0</v>
      </c>
      <c r="L88" s="313">
        <f aca="true" t="shared" si="28" ref="L88:L105">J88+I88+K88</f>
        <v>36367.9</v>
      </c>
      <c r="M88" s="418">
        <f t="shared" si="27"/>
        <v>14172.3</v>
      </c>
      <c r="N88" s="286">
        <v>13970</v>
      </c>
      <c r="O88" s="294">
        <v>202.3</v>
      </c>
      <c r="P88" s="294">
        <v>0</v>
      </c>
      <c r="Q88" s="286">
        <f>O88+N88</f>
        <v>14172.3</v>
      </c>
      <c r="R88" s="296" t="s">
        <v>853</v>
      </c>
      <c r="S88" s="296" t="s">
        <v>854</v>
      </c>
    </row>
    <row r="89" spans="1:19" ht="69.75" customHeight="1">
      <c r="A89" s="530"/>
      <c r="B89" s="530"/>
      <c r="C89" s="211" t="s">
        <v>529</v>
      </c>
      <c r="D89" s="60" t="s">
        <v>284</v>
      </c>
      <c r="E89" s="324" t="s">
        <v>405</v>
      </c>
      <c r="F89" s="244">
        <v>50</v>
      </c>
      <c r="G89" s="291">
        <v>50</v>
      </c>
      <c r="H89" s="212">
        <f t="shared" si="26"/>
        <v>2532.5</v>
      </c>
      <c r="I89" s="314">
        <v>2500</v>
      </c>
      <c r="J89" s="314">
        <v>32.5</v>
      </c>
      <c r="K89" s="314">
        <v>0</v>
      </c>
      <c r="L89" s="313">
        <f t="shared" si="28"/>
        <v>2532.5</v>
      </c>
      <c r="M89" s="418">
        <f t="shared" si="27"/>
        <v>671.5999999999999</v>
      </c>
      <c r="N89" s="286">
        <v>662.8</v>
      </c>
      <c r="O89" s="294">
        <v>8.8</v>
      </c>
      <c r="P89" s="294">
        <v>0</v>
      </c>
      <c r="Q89" s="286">
        <f aca="true" t="shared" si="29" ref="Q89:Q105">O89+N89</f>
        <v>671.5999999999999</v>
      </c>
      <c r="R89" s="285" t="s">
        <v>813</v>
      </c>
      <c r="S89" s="285" t="s">
        <v>646</v>
      </c>
    </row>
    <row r="90" spans="1:19" ht="48">
      <c r="A90" s="530"/>
      <c r="B90" s="530"/>
      <c r="C90" s="211" t="s">
        <v>791</v>
      </c>
      <c r="D90" s="60" t="s">
        <v>238</v>
      </c>
      <c r="E90" s="324" t="s">
        <v>406</v>
      </c>
      <c r="F90" s="244">
        <v>1.3</v>
      </c>
      <c r="G90" s="291">
        <v>2900</v>
      </c>
      <c r="H90" s="212">
        <f t="shared" si="26"/>
        <v>45918.6</v>
      </c>
      <c r="I90" s="314">
        <v>45240</v>
      </c>
      <c r="J90" s="314">
        <v>678.6</v>
      </c>
      <c r="K90" s="314">
        <v>0</v>
      </c>
      <c r="L90" s="314">
        <f t="shared" si="28"/>
        <v>45918.6</v>
      </c>
      <c r="M90" s="418">
        <f t="shared" si="27"/>
        <v>16871</v>
      </c>
      <c r="N90" s="286">
        <v>16651.6</v>
      </c>
      <c r="O90" s="294">
        <v>219.4</v>
      </c>
      <c r="P90" s="294">
        <v>0</v>
      </c>
      <c r="Q90" s="286">
        <f t="shared" si="29"/>
        <v>16871</v>
      </c>
      <c r="R90" s="296" t="s">
        <v>855</v>
      </c>
      <c r="S90" s="296" t="s">
        <v>855</v>
      </c>
    </row>
    <row r="91" spans="1:19" ht="36">
      <c r="A91" s="530"/>
      <c r="B91" s="530"/>
      <c r="C91" s="211" t="s">
        <v>52</v>
      </c>
      <c r="D91" s="60" t="s">
        <v>239</v>
      </c>
      <c r="E91" s="324" t="s">
        <v>407</v>
      </c>
      <c r="F91" s="244">
        <v>9</v>
      </c>
      <c r="G91" s="291">
        <v>1500</v>
      </c>
      <c r="H91" s="212">
        <f t="shared" si="26"/>
        <v>13729.5</v>
      </c>
      <c r="I91" s="314">
        <v>13500</v>
      </c>
      <c r="J91" s="314">
        <v>229.5</v>
      </c>
      <c r="K91" s="314">
        <v>0</v>
      </c>
      <c r="L91" s="314">
        <f t="shared" si="28"/>
        <v>13729.5</v>
      </c>
      <c r="M91" s="418">
        <f t="shared" si="27"/>
        <v>13.2</v>
      </c>
      <c r="N91" s="286">
        <v>0</v>
      </c>
      <c r="O91" s="294">
        <v>13.2</v>
      </c>
      <c r="P91" s="294">
        <v>0</v>
      </c>
      <c r="Q91" s="286">
        <f t="shared" si="29"/>
        <v>13.2</v>
      </c>
      <c r="R91" s="285" t="s">
        <v>628</v>
      </c>
      <c r="S91" s="296">
        <v>0</v>
      </c>
    </row>
    <row r="92" spans="1:19" ht="36">
      <c r="A92" s="530"/>
      <c r="B92" s="530"/>
      <c r="C92" s="211" t="s">
        <v>53</v>
      </c>
      <c r="D92" s="60" t="s">
        <v>285</v>
      </c>
      <c r="E92" s="324" t="s">
        <v>408</v>
      </c>
      <c r="F92" s="244" t="s">
        <v>54</v>
      </c>
      <c r="G92" s="291">
        <v>3</v>
      </c>
      <c r="H92" s="212">
        <f t="shared" si="26"/>
        <v>91.5</v>
      </c>
      <c r="I92" s="314">
        <v>90</v>
      </c>
      <c r="J92" s="314">
        <v>1.5</v>
      </c>
      <c r="K92" s="314">
        <v>0</v>
      </c>
      <c r="L92" s="314">
        <f t="shared" si="28"/>
        <v>91.5</v>
      </c>
      <c r="M92" s="418">
        <f t="shared" si="27"/>
        <v>5.9</v>
      </c>
      <c r="N92" s="286">
        <v>5.9</v>
      </c>
      <c r="O92" s="294">
        <v>0</v>
      </c>
      <c r="P92" s="294">
        <v>0</v>
      </c>
      <c r="Q92" s="286">
        <f t="shared" si="29"/>
        <v>5.9</v>
      </c>
      <c r="R92" s="285" t="s">
        <v>633</v>
      </c>
      <c r="S92" s="296">
        <v>0</v>
      </c>
    </row>
    <row r="93" spans="1:19" ht="36">
      <c r="A93" s="530"/>
      <c r="B93" s="530"/>
      <c r="C93" s="211" t="s">
        <v>55</v>
      </c>
      <c r="D93" s="60" t="s">
        <v>286</v>
      </c>
      <c r="E93" s="324" t="s">
        <v>409</v>
      </c>
      <c r="F93" s="244" t="s">
        <v>683</v>
      </c>
      <c r="G93" s="291">
        <v>42</v>
      </c>
      <c r="H93" s="212">
        <f t="shared" si="26"/>
        <v>664.4000000000001</v>
      </c>
      <c r="I93" s="314">
        <v>655.2</v>
      </c>
      <c r="J93" s="314">
        <v>9.2</v>
      </c>
      <c r="K93" s="314">
        <v>0</v>
      </c>
      <c r="L93" s="314">
        <f t="shared" si="28"/>
        <v>664.4000000000001</v>
      </c>
      <c r="M93" s="418">
        <f t="shared" si="27"/>
        <v>321.5</v>
      </c>
      <c r="N93" s="286">
        <v>318.4</v>
      </c>
      <c r="O93" s="294">
        <v>3.1</v>
      </c>
      <c r="P93" s="294">
        <v>0</v>
      </c>
      <c r="Q93" s="286">
        <f t="shared" si="29"/>
        <v>321.5</v>
      </c>
      <c r="R93" s="285" t="s">
        <v>817</v>
      </c>
      <c r="S93" s="285" t="s">
        <v>635</v>
      </c>
    </row>
    <row r="94" spans="1:19" ht="64.5" customHeight="1">
      <c r="A94" s="530"/>
      <c r="B94" s="530"/>
      <c r="C94" s="211" t="s">
        <v>792</v>
      </c>
      <c r="D94" s="60" t="s">
        <v>241</v>
      </c>
      <c r="E94" s="324" t="s">
        <v>614</v>
      </c>
      <c r="F94" s="244">
        <v>21.023</v>
      </c>
      <c r="G94" s="291">
        <v>540</v>
      </c>
      <c r="H94" s="212">
        <f t="shared" si="26"/>
        <v>133272.4</v>
      </c>
      <c r="I94" s="314">
        <v>131229</v>
      </c>
      <c r="J94" s="314">
        <v>2043.4</v>
      </c>
      <c r="K94" s="314">
        <v>0</v>
      </c>
      <c r="L94" s="314">
        <f t="shared" si="28"/>
        <v>133272.4</v>
      </c>
      <c r="M94" s="418">
        <f t="shared" si="27"/>
        <v>43067</v>
      </c>
      <c r="N94" s="286">
        <v>42525.1</v>
      </c>
      <c r="O94" s="294">
        <v>541.9</v>
      </c>
      <c r="P94" s="294">
        <v>0</v>
      </c>
      <c r="Q94" s="286">
        <f t="shared" si="29"/>
        <v>43067</v>
      </c>
      <c r="R94" s="296" t="s">
        <v>819</v>
      </c>
      <c r="S94" s="296" t="s">
        <v>856</v>
      </c>
    </row>
    <row r="95" spans="1:19" ht="79.5" customHeight="1">
      <c r="A95" s="530"/>
      <c r="B95" s="530"/>
      <c r="C95" s="382" t="s">
        <v>578</v>
      </c>
      <c r="D95" s="579"/>
      <c r="E95" s="326" t="s">
        <v>612</v>
      </c>
      <c r="F95" s="245" t="s">
        <v>494</v>
      </c>
      <c r="G95" s="377">
        <v>220</v>
      </c>
      <c r="H95" s="212">
        <f t="shared" si="26"/>
        <v>5073.8</v>
      </c>
      <c r="I95" s="300">
        <v>4950</v>
      </c>
      <c r="J95" s="300">
        <v>123.8</v>
      </c>
      <c r="K95" s="313">
        <v>0</v>
      </c>
      <c r="L95" s="314">
        <f t="shared" si="28"/>
        <v>5073.8</v>
      </c>
      <c r="M95" s="418">
        <f t="shared" si="27"/>
        <v>0</v>
      </c>
      <c r="N95" s="294">
        <v>0</v>
      </c>
      <c r="O95" s="294">
        <v>0</v>
      </c>
      <c r="P95" s="294">
        <v>0</v>
      </c>
      <c r="Q95" s="286">
        <f t="shared" si="29"/>
        <v>0</v>
      </c>
      <c r="R95" s="285" t="s">
        <v>628</v>
      </c>
      <c r="S95" s="296">
        <v>0</v>
      </c>
    </row>
    <row r="96" spans="1:19" ht="66" customHeight="1">
      <c r="A96" s="530"/>
      <c r="B96" s="530"/>
      <c r="C96" s="211" t="s">
        <v>577</v>
      </c>
      <c r="D96" s="579"/>
      <c r="E96" s="326" t="s">
        <v>594</v>
      </c>
      <c r="F96" s="244" t="s">
        <v>495</v>
      </c>
      <c r="G96" s="291">
        <v>110</v>
      </c>
      <c r="H96" s="212">
        <f t="shared" si="26"/>
        <v>5073.8</v>
      </c>
      <c r="I96" s="300">
        <v>4950</v>
      </c>
      <c r="J96" s="300">
        <v>123.8</v>
      </c>
      <c r="K96" s="313">
        <v>0</v>
      </c>
      <c r="L96" s="314">
        <f t="shared" si="28"/>
        <v>5073.8</v>
      </c>
      <c r="M96" s="418">
        <f t="shared" si="27"/>
        <v>37.6</v>
      </c>
      <c r="N96" s="286">
        <v>37.2</v>
      </c>
      <c r="O96" s="294">
        <v>0.4</v>
      </c>
      <c r="P96" s="294">
        <v>0</v>
      </c>
      <c r="Q96" s="286">
        <f t="shared" si="29"/>
        <v>37.6</v>
      </c>
      <c r="R96" s="285" t="s">
        <v>633</v>
      </c>
      <c r="S96" s="296">
        <v>0</v>
      </c>
    </row>
    <row r="97" spans="1:19" ht="167.25" customHeight="1">
      <c r="A97" s="530"/>
      <c r="B97" s="530"/>
      <c r="C97" s="211" t="s">
        <v>579</v>
      </c>
      <c r="D97" s="579"/>
      <c r="E97" s="305" t="s">
        <v>604</v>
      </c>
      <c r="F97" s="244">
        <v>62.704</v>
      </c>
      <c r="G97" s="291">
        <v>600</v>
      </c>
      <c r="H97" s="212">
        <f t="shared" si="26"/>
        <v>37622.9</v>
      </c>
      <c r="I97" s="300">
        <v>0</v>
      </c>
      <c r="J97" s="300">
        <v>37622.9</v>
      </c>
      <c r="K97" s="300">
        <v>0</v>
      </c>
      <c r="L97" s="314">
        <f t="shared" si="28"/>
        <v>37622.9</v>
      </c>
      <c r="M97" s="418">
        <f t="shared" si="27"/>
        <v>0</v>
      </c>
      <c r="N97" s="286">
        <v>0</v>
      </c>
      <c r="O97" s="294">
        <v>0</v>
      </c>
      <c r="P97" s="294">
        <v>0</v>
      </c>
      <c r="Q97" s="286">
        <f t="shared" si="29"/>
        <v>0</v>
      </c>
      <c r="R97" s="161" t="s">
        <v>628</v>
      </c>
      <c r="S97" s="296">
        <v>0</v>
      </c>
    </row>
    <row r="98" spans="1:19" ht="139.5" customHeight="1">
      <c r="A98" s="530"/>
      <c r="B98" s="530"/>
      <c r="C98" s="211" t="s">
        <v>432</v>
      </c>
      <c r="D98" s="65"/>
      <c r="E98" s="327" t="s">
        <v>605</v>
      </c>
      <c r="F98" s="244" t="s">
        <v>700</v>
      </c>
      <c r="G98" s="80" t="s">
        <v>598</v>
      </c>
      <c r="H98" s="212">
        <f t="shared" si="26"/>
        <v>1000</v>
      </c>
      <c r="I98" s="300">
        <v>0</v>
      </c>
      <c r="J98" s="300">
        <v>1000</v>
      </c>
      <c r="K98" s="300">
        <v>0</v>
      </c>
      <c r="L98" s="300">
        <f t="shared" si="28"/>
        <v>1000</v>
      </c>
      <c r="M98" s="418">
        <f t="shared" si="27"/>
        <v>0</v>
      </c>
      <c r="N98" s="286">
        <v>0</v>
      </c>
      <c r="O98" s="294">
        <v>0</v>
      </c>
      <c r="P98" s="294">
        <v>0</v>
      </c>
      <c r="Q98" s="286">
        <f t="shared" si="29"/>
        <v>0</v>
      </c>
      <c r="R98" s="84" t="s">
        <v>628</v>
      </c>
      <c r="S98" s="296">
        <v>0</v>
      </c>
    </row>
    <row r="99" spans="1:20" ht="126" customHeight="1">
      <c r="A99" s="530"/>
      <c r="B99" s="530"/>
      <c r="C99" s="85" t="s">
        <v>57</v>
      </c>
      <c r="D99" s="67" t="s">
        <v>180</v>
      </c>
      <c r="E99" s="328" t="s">
        <v>606</v>
      </c>
      <c r="F99" s="246" t="s">
        <v>701</v>
      </c>
      <c r="G99" s="291">
        <v>220</v>
      </c>
      <c r="H99" s="212">
        <f t="shared" si="26"/>
        <v>27044.9</v>
      </c>
      <c r="I99" s="45">
        <v>0</v>
      </c>
      <c r="J99" s="45">
        <v>27044.9</v>
      </c>
      <c r="K99" s="45">
        <v>0</v>
      </c>
      <c r="L99" s="300">
        <f t="shared" si="28"/>
        <v>27044.9</v>
      </c>
      <c r="M99" s="418">
        <f t="shared" si="27"/>
        <v>0</v>
      </c>
      <c r="N99" s="286">
        <v>0</v>
      </c>
      <c r="O99" s="294">
        <v>0</v>
      </c>
      <c r="P99" s="294">
        <v>0</v>
      </c>
      <c r="Q99" s="286">
        <f>N99+O99+P99</f>
        <v>0</v>
      </c>
      <c r="R99" s="79">
        <v>0</v>
      </c>
      <c r="S99" s="296">
        <v>0</v>
      </c>
      <c r="T99" s="298">
        <v>0</v>
      </c>
    </row>
    <row r="100" spans="1:19" ht="91.5" customHeight="1">
      <c r="A100" s="530"/>
      <c r="B100" s="530"/>
      <c r="C100" s="382" t="s">
        <v>337</v>
      </c>
      <c r="D100" s="67" t="s">
        <v>336</v>
      </c>
      <c r="E100" s="328" t="s">
        <v>607</v>
      </c>
      <c r="F100" s="246" t="s">
        <v>702</v>
      </c>
      <c r="G100" s="80" t="s">
        <v>599</v>
      </c>
      <c r="H100" s="212">
        <f t="shared" si="26"/>
        <v>2111.4</v>
      </c>
      <c r="I100" s="45">
        <v>0</v>
      </c>
      <c r="J100" s="45">
        <v>2111.4</v>
      </c>
      <c r="K100" s="45">
        <v>0</v>
      </c>
      <c r="L100" s="45">
        <f t="shared" si="28"/>
        <v>2111.4</v>
      </c>
      <c r="M100" s="418">
        <f t="shared" si="27"/>
        <v>0</v>
      </c>
      <c r="N100" s="286">
        <v>0</v>
      </c>
      <c r="O100" s="294">
        <v>0</v>
      </c>
      <c r="P100" s="294">
        <v>0</v>
      </c>
      <c r="Q100" s="286">
        <f t="shared" si="29"/>
        <v>0</v>
      </c>
      <c r="R100" s="79">
        <v>0</v>
      </c>
      <c r="S100" s="296">
        <v>0</v>
      </c>
    </row>
    <row r="101" spans="1:19" ht="91.5" customHeight="1">
      <c r="A101" s="530"/>
      <c r="B101" s="530"/>
      <c r="C101" s="382" t="s">
        <v>580</v>
      </c>
      <c r="D101" s="67" t="s">
        <v>421</v>
      </c>
      <c r="E101" s="328" t="s">
        <v>608</v>
      </c>
      <c r="F101" s="246" t="s">
        <v>703</v>
      </c>
      <c r="G101" s="80" t="s">
        <v>583</v>
      </c>
      <c r="H101" s="212">
        <f t="shared" si="26"/>
        <v>249</v>
      </c>
      <c r="I101" s="45">
        <v>0</v>
      </c>
      <c r="J101" s="45">
        <v>249</v>
      </c>
      <c r="K101" s="45">
        <v>0</v>
      </c>
      <c r="L101" s="45">
        <f t="shared" si="28"/>
        <v>249</v>
      </c>
      <c r="M101" s="418">
        <f t="shared" si="27"/>
        <v>0</v>
      </c>
      <c r="N101" s="286">
        <v>0</v>
      </c>
      <c r="O101" s="294">
        <v>0</v>
      </c>
      <c r="P101" s="294">
        <v>0</v>
      </c>
      <c r="Q101" s="286">
        <f t="shared" si="29"/>
        <v>0</v>
      </c>
      <c r="R101" s="79">
        <v>0</v>
      </c>
      <c r="S101" s="296">
        <v>0</v>
      </c>
    </row>
    <row r="102" spans="1:19" ht="91.5" customHeight="1">
      <c r="A102" s="530"/>
      <c r="B102" s="530"/>
      <c r="C102" s="382" t="s">
        <v>581</v>
      </c>
      <c r="D102" s="67" t="s">
        <v>421</v>
      </c>
      <c r="E102" s="328" t="s">
        <v>616</v>
      </c>
      <c r="F102" s="246" t="s">
        <v>704</v>
      </c>
      <c r="G102" s="80" t="s">
        <v>600</v>
      </c>
      <c r="H102" s="212">
        <f t="shared" si="26"/>
        <v>607.2</v>
      </c>
      <c r="I102" s="45">
        <v>600</v>
      </c>
      <c r="J102" s="45">
        <v>7.2</v>
      </c>
      <c r="K102" s="45">
        <v>0</v>
      </c>
      <c r="L102" s="45">
        <f t="shared" si="28"/>
        <v>607.2</v>
      </c>
      <c r="M102" s="418">
        <f t="shared" si="27"/>
        <v>0</v>
      </c>
      <c r="N102" s="286">
        <v>0</v>
      </c>
      <c r="O102" s="294">
        <v>0</v>
      </c>
      <c r="P102" s="294">
        <v>0</v>
      </c>
      <c r="Q102" s="286">
        <f t="shared" si="29"/>
        <v>0</v>
      </c>
      <c r="R102" s="84" t="s">
        <v>628</v>
      </c>
      <c r="S102" s="296">
        <v>0</v>
      </c>
    </row>
    <row r="103" spans="1:20" ht="168.75" customHeight="1">
      <c r="A103" s="530"/>
      <c r="B103" s="530"/>
      <c r="C103" s="382" t="s">
        <v>480</v>
      </c>
      <c r="D103" s="67"/>
      <c r="E103" s="328" t="s">
        <v>481</v>
      </c>
      <c r="F103" s="246" t="s">
        <v>525</v>
      </c>
      <c r="G103" s="291"/>
      <c r="H103" s="212">
        <v>10433.3</v>
      </c>
      <c r="I103" s="45">
        <v>5679.1</v>
      </c>
      <c r="J103" s="45">
        <v>4711</v>
      </c>
      <c r="K103" s="45">
        <v>43.2</v>
      </c>
      <c r="L103" s="45">
        <f t="shared" si="28"/>
        <v>10433.300000000001</v>
      </c>
      <c r="M103" s="418">
        <f>Q103</f>
        <v>1220</v>
      </c>
      <c r="N103" s="286">
        <v>0</v>
      </c>
      <c r="O103" s="294">
        <v>0</v>
      </c>
      <c r="P103" s="294">
        <v>1220</v>
      </c>
      <c r="Q103" s="286">
        <f>N103+O103+P103</f>
        <v>1220</v>
      </c>
      <c r="R103" s="296" t="s">
        <v>673</v>
      </c>
      <c r="S103" s="296"/>
      <c r="T103" s="292">
        <v>599.3</v>
      </c>
    </row>
    <row r="104" spans="1:20" ht="21" customHeight="1">
      <c r="A104" s="530"/>
      <c r="B104" s="530"/>
      <c r="C104" s="211" t="s">
        <v>58</v>
      </c>
      <c r="D104" s="60" t="s">
        <v>279</v>
      </c>
      <c r="E104" s="324" t="s">
        <v>457</v>
      </c>
      <c r="F104" s="244" t="s">
        <v>675</v>
      </c>
      <c r="G104" s="291">
        <v>7600</v>
      </c>
      <c r="H104" s="212">
        <f t="shared" si="26"/>
        <v>8664</v>
      </c>
      <c r="I104" s="314">
        <v>0</v>
      </c>
      <c r="J104" s="314">
        <v>0</v>
      </c>
      <c r="K104" s="314">
        <v>8664</v>
      </c>
      <c r="L104" s="314">
        <f t="shared" si="28"/>
        <v>8664</v>
      </c>
      <c r="M104" s="418">
        <f>Q104</f>
        <v>0</v>
      </c>
      <c r="N104" s="294">
        <v>0</v>
      </c>
      <c r="O104" s="294">
        <v>0</v>
      </c>
      <c r="P104" s="294">
        <v>0</v>
      </c>
      <c r="Q104" s="286">
        <f>N104+O104+P104</f>
        <v>0</v>
      </c>
      <c r="R104" s="79">
        <v>0</v>
      </c>
      <c r="S104" s="296">
        <v>0</v>
      </c>
      <c r="T104" s="292"/>
    </row>
    <row r="105" spans="1:19" ht="69" customHeight="1">
      <c r="A105" s="531"/>
      <c r="B105" s="531"/>
      <c r="C105" s="211" t="s">
        <v>571</v>
      </c>
      <c r="D105" s="60"/>
      <c r="E105" s="324" t="s">
        <v>572</v>
      </c>
      <c r="F105" s="244">
        <v>100</v>
      </c>
      <c r="G105" s="291">
        <v>1</v>
      </c>
      <c r="H105" s="212">
        <f t="shared" si="26"/>
        <v>101.2</v>
      </c>
      <c r="I105" s="314">
        <v>100</v>
      </c>
      <c r="J105" s="314">
        <v>1.2</v>
      </c>
      <c r="K105" s="314">
        <v>0</v>
      </c>
      <c r="L105" s="314">
        <f t="shared" si="28"/>
        <v>101.2</v>
      </c>
      <c r="M105" s="418">
        <f>Q105</f>
        <v>0</v>
      </c>
      <c r="N105" s="294">
        <v>0</v>
      </c>
      <c r="O105" s="294">
        <v>0</v>
      </c>
      <c r="P105" s="294">
        <v>0</v>
      </c>
      <c r="Q105" s="286">
        <f t="shared" si="29"/>
        <v>0</v>
      </c>
      <c r="R105" s="79">
        <v>0</v>
      </c>
      <c r="S105" s="296">
        <v>0</v>
      </c>
    </row>
    <row r="106" spans="1:19" s="282" customFormat="1" ht="21" customHeight="1">
      <c r="A106" s="96"/>
      <c r="B106" s="95" t="s">
        <v>316</v>
      </c>
      <c r="C106" s="118"/>
      <c r="D106" s="279"/>
      <c r="E106" s="279"/>
      <c r="F106" s="97"/>
      <c r="G106" s="98"/>
      <c r="H106" s="279">
        <f>H105+H104+H103+H102+H101+H100+H99+H98+H97+H96+H95+H94+H93+H92+H91+H90+H89+H88+H87</f>
        <v>331168.5</v>
      </c>
      <c r="I106" s="279">
        <f aca="true" t="shared" si="30" ref="I106:Q106">I105+I104+I103+I102+I101+I100+I99+I98+I97+I96+I95+I94+I93+I92+I91+I90+I89+I88+I87</f>
        <v>245853.30000000002</v>
      </c>
      <c r="J106" s="279">
        <f t="shared" si="30"/>
        <v>76608</v>
      </c>
      <c r="K106" s="279">
        <f t="shared" si="30"/>
        <v>8707.2</v>
      </c>
      <c r="L106" s="279">
        <f t="shared" si="30"/>
        <v>331168.5</v>
      </c>
      <c r="M106" s="279">
        <f t="shared" si="30"/>
        <v>76435.7</v>
      </c>
      <c r="N106" s="279">
        <f t="shared" si="30"/>
        <v>74225.4</v>
      </c>
      <c r="O106" s="279">
        <f t="shared" si="30"/>
        <v>990.3</v>
      </c>
      <c r="P106" s="279">
        <f t="shared" si="30"/>
        <v>1220</v>
      </c>
      <c r="Q106" s="279">
        <f t="shared" si="30"/>
        <v>76435.7</v>
      </c>
      <c r="R106" s="279"/>
      <c r="S106" s="279"/>
    </row>
    <row r="107" spans="1:19" ht="45" customHeight="1">
      <c r="A107" s="378" t="s">
        <v>18</v>
      </c>
      <c r="B107" s="379" t="s">
        <v>318</v>
      </c>
      <c r="C107" s="211" t="s">
        <v>59</v>
      </c>
      <c r="D107" s="60" t="s">
        <v>282</v>
      </c>
      <c r="E107" s="324" t="s">
        <v>615</v>
      </c>
      <c r="F107" s="244" t="s">
        <v>724</v>
      </c>
      <c r="G107" s="291" t="s">
        <v>725</v>
      </c>
      <c r="H107" s="212">
        <f>L107</f>
        <v>58471</v>
      </c>
      <c r="I107" s="314">
        <v>58007</v>
      </c>
      <c r="J107" s="314">
        <v>464</v>
      </c>
      <c r="K107" s="314">
        <v>0</v>
      </c>
      <c r="L107" s="314">
        <f>J107+I107+K107</f>
        <v>58471</v>
      </c>
      <c r="M107" s="418">
        <f>Q107</f>
        <v>14762.8</v>
      </c>
      <c r="N107" s="286">
        <v>14659.9</v>
      </c>
      <c r="O107" s="294">
        <v>102.9</v>
      </c>
      <c r="P107" s="294">
        <v>0</v>
      </c>
      <c r="Q107" s="286">
        <f>O107+N107</f>
        <v>14762.8</v>
      </c>
      <c r="R107" s="84" t="s">
        <v>821</v>
      </c>
      <c r="S107" s="296">
        <v>25</v>
      </c>
    </row>
    <row r="108" spans="1:19" s="278" customFormat="1" ht="24" customHeight="1">
      <c r="A108" s="309"/>
      <c r="B108" s="34" t="s">
        <v>316</v>
      </c>
      <c r="C108" s="115"/>
      <c r="D108" s="279"/>
      <c r="E108" s="279"/>
      <c r="F108" s="309"/>
      <c r="G108" s="309"/>
      <c r="H108" s="279">
        <f>SUM(H107)</f>
        <v>58471</v>
      </c>
      <c r="I108" s="279">
        <f aca="true" t="shared" si="31" ref="I108:Q108">SUM(I107)</f>
        <v>58007</v>
      </c>
      <c r="J108" s="279">
        <f t="shared" si="31"/>
        <v>464</v>
      </c>
      <c r="K108" s="279">
        <f t="shared" si="31"/>
        <v>0</v>
      </c>
      <c r="L108" s="279">
        <f t="shared" si="31"/>
        <v>58471</v>
      </c>
      <c r="M108" s="279">
        <f t="shared" si="31"/>
        <v>14762.8</v>
      </c>
      <c r="N108" s="279">
        <f t="shared" si="31"/>
        <v>14659.9</v>
      </c>
      <c r="O108" s="279">
        <f t="shared" si="31"/>
        <v>102.9</v>
      </c>
      <c r="P108" s="279">
        <f t="shared" si="31"/>
        <v>0</v>
      </c>
      <c r="Q108" s="279">
        <f t="shared" si="31"/>
        <v>14762.8</v>
      </c>
      <c r="R108" s="279"/>
      <c r="S108" s="279"/>
    </row>
    <row r="109" spans="1:19" ht="48">
      <c r="A109" s="534" t="s">
        <v>23</v>
      </c>
      <c r="B109" s="534" t="s">
        <v>60</v>
      </c>
      <c r="C109" s="211" t="s">
        <v>61</v>
      </c>
      <c r="D109" s="60" t="s">
        <v>213</v>
      </c>
      <c r="E109" s="324" t="s">
        <v>535</v>
      </c>
      <c r="F109" s="244">
        <v>100</v>
      </c>
      <c r="G109" s="378">
        <v>1</v>
      </c>
      <c r="H109" s="212">
        <f aca="true" t="shared" si="32" ref="H109:H117">L109</f>
        <v>101.2</v>
      </c>
      <c r="I109" s="314">
        <v>100</v>
      </c>
      <c r="J109" s="314">
        <v>1.2</v>
      </c>
      <c r="K109" s="314">
        <v>0</v>
      </c>
      <c r="L109" s="314">
        <f>J109+I109+K109</f>
        <v>101.2</v>
      </c>
      <c r="M109" s="418">
        <f>Q109</f>
        <v>0</v>
      </c>
      <c r="N109" s="286">
        <v>0</v>
      </c>
      <c r="O109" s="294">
        <v>0</v>
      </c>
      <c r="P109" s="294">
        <v>0</v>
      </c>
      <c r="Q109" s="286">
        <f>O109+N109</f>
        <v>0</v>
      </c>
      <c r="R109" s="296">
        <v>0</v>
      </c>
      <c r="S109" s="296">
        <v>0</v>
      </c>
    </row>
    <row r="110" spans="1:19" ht="44.25" customHeight="1">
      <c r="A110" s="530"/>
      <c r="B110" s="530"/>
      <c r="C110" s="211" t="s">
        <v>62</v>
      </c>
      <c r="D110" s="60" t="s">
        <v>214</v>
      </c>
      <c r="E110" s="324" t="s">
        <v>372</v>
      </c>
      <c r="F110" s="244">
        <v>15</v>
      </c>
      <c r="G110" s="378">
        <v>12</v>
      </c>
      <c r="H110" s="212">
        <f t="shared" si="32"/>
        <v>2094.8</v>
      </c>
      <c r="I110" s="314">
        <v>2070</v>
      </c>
      <c r="J110" s="314">
        <v>24.8</v>
      </c>
      <c r="K110" s="314">
        <v>0</v>
      </c>
      <c r="L110" s="314">
        <f aca="true" t="shared" si="33" ref="L110:L117">J110+I110+K110</f>
        <v>2094.8</v>
      </c>
      <c r="M110" s="418">
        <f aca="true" t="shared" si="34" ref="M110:M117">Q110</f>
        <v>609.7</v>
      </c>
      <c r="N110" s="286">
        <v>600</v>
      </c>
      <c r="O110" s="294">
        <v>9.7</v>
      </c>
      <c r="P110" s="294">
        <v>0</v>
      </c>
      <c r="Q110" s="286">
        <f aca="true" t="shared" si="35" ref="Q110:Q117">O110+N110</f>
        <v>609.7</v>
      </c>
      <c r="R110" s="296">
        <v>10</v>
      </c>
      <c r="S110" s="296">
        <v>10</v>
      </c>
    </row>
    <row r="111" spans="1:19" ht="36">
      <c r="A111" s="530"/>
      <c r="B111" s="530"/>
      <c r="C111" s="211" t="s">
        <v>63</v>
      </c>
      <c r="D111" s="60" t="s">
        <v>215</v>
      </c>
      <c r="E111" s="324" t="s">
        <v>377</v>
      </c>
      <c r="F111" s="244">
        <v>10</v>
      </c>
      <c r="G111" s="378">
        <v>20</v>
      </c>
      <c r="H111" s="212">
        <f t="shared" si="32"/>
        <v>204</v>
      </c>
      <c r="I111" s="314">
        <v>200</v>
      </c>
      <c r="J111" s="314">
        <v>4</v>
      </c>
      <c r="K111" s="314">
        <v>0</v>
      </c>
      <c r="L111" s="314">
        <f t="shared" si="33"/>
        <v>204</v>
      </c>
      <c r="M111" s="418">
        <f t="shared" si="34"/>
        <v>10</v>
      </c>
      <c r="N111" s="286">
        <v>10</v>
      </c>
      <c r="O111" s="294">
        <v>0</v>
      </c>
      <c r="P111" s="294">
        <v>0</v>
      </c>
      <c r="Q111" s="286">
        <f t="shared" si="35"/>
        <v>10</v>
      </c>
      <c r="R111" s="296">
        <v>1</v>
      </c>
      <c r="S111" s="296">
        <v>1</v>
      </c>
    </row>
    <row r="112" spans="1:19" ht="36">
      <c r="A112" s="530"/>
      <c r="B112" s="530"/>
      <c r="C112" s="211" t="s">
        <v>64</v>
      </c>
      <c r="D112" s="60" t="s">
        <v>216</v>
      </c>
      <c r="E112" s="324" t="s">
        <v>374</v>
      </c>
      <c r="F112" s="244">
        <v>50</v>
      </c>
      <c r="G112" s="378">
        <v>1</v>
      </c>
      <c r="H112" s="212">
        <f t="shared" si="32"/>
        <v>50.6</v>
      </c>
      <c r="I112" s="314">
        <v>50</v>
      </c>
      <c r="J112" s="314">
        <v>0.6</v>
      </c>
      <c r="K112" s="314">
        <v>0</v>
      </c>
      <c r="L112" s="314">
        <f t="shared" si="33"/>
        <v>50.6</v>
      </c>
      <c r="M112" s="418">
        <f t="shared" si="34"/>
        <v>0</v>
      </c>
      <c r="N112" s="286">
        <v>0</v>
      </c>
      <c r="O112" s="294">
        <v>0</v>
      </c>
      <c r="P112" s="294">
        <v>0</v>
      </c>
      <c r="Q112" s="286">
        <f>O112+N112</f>
        <v>0</v>
      </c>
      <c r="R112" s="296">
        <v>0</v>
      </c>
      <c r="S112" s="296">
        <v>0</v>
      </c>
    </row>
    <row r="113" spans="1:19" ht="36">
      <c r="A113" s="530"/>
      <c r="B113" s="530"/>
      <c r="C113" s="211" t="s">
        <v>65</v>
      </c>
      <c r="D113" s="60" t="s">
        <v>217</v>
      </c>
      <c r="E113" s="324" t="s">
        <v>375</v>
      </c>
      <c r="F113" s="244">
        <v>10</v>
      </c>
      <c r="G113" s="291">
        <v>12</v>
      </c>
      <c r="H113" s="212">
        <f t="shared" si="32"/>
        <v>1342.4</v>
      </c>
      <c r="I113" s="314">
        <v>1320</v>
      </c>
      <c r="J113" s="314">
        <v>22.4</v>
      </c>
      <c r="K113" s="314">
        <v>0</v>
      </c>
      <c r="L113" s="314">
        <f t="shared" si="33"/>
        <v>1342.4</v>
      </c>
      <c r="M113" s="418">
        <f t="shared" si="34"/>
        <v>415.6</v>
      </c>
      <c r="N113" s="286">
        <v>410</v>
      </c>
      <c r="O113" s="294">
        <v>5.6</v>
      </c>
      <c r="P113" s="294">
        <v>0</v>
      </c>
      <c r="Q113" s="286">
        <f t="shared" si="35"/>
        <v>415.6</v>
      </c>
      <c r="R113" s="296">
        <v>11</v>
      </c>
      <c r="S113" s="296">
        <v>10</v>
      </c>
    </row>
    <row r="114" spans="1:19" ht="36">
      <c r="A114" s="530"/>
      <c r="B114" s="530"/>
      <c r="C114" s="211" t="s">
        <v>66</v>
      </c>
      <c r="D114" s="60" t="s">
        <v>218</v>
      </c>
      <c r="E114" s="324" t="s">
        <v>376</v>
      </c>
      <c r="F114" s="244">
        <v>5</v>
      </c>
      <c r="G114" s="378">
        <v>200</v>
      </c>
      <c r="H114" s="212">
        <f t="shared" si="32"/>
        <v>1014</v>
      </c>
      <c r="I114" s="314">
        <v>1000</v>
      </c>
      <c r="J114" s="314">
        <v>14</v>
      </c>
      <c r="K114" s="314">
        <v>0</v>
      </c>
      <c r="L114" s="314">
        <f t="shared" si="33"/>
        <v>1014</v>
      </c>
      <c r="M114" s="418">
        <f t="shared" si="34"/>
        <v>585</v>
      </c>
      <c r="N114" s="286">
        <v>580</v>
      </c>
      <c r="O114" s="294">
        <v>5</v>
      </c>
      <c r="P114" s="294">
        <v>0</v>
      </c>
      <c r="Q114" s="286">
        <f t="shared" si="35"/>
        <v>585</v>
      </c>
      <c r="R114" s="296">
        <v>116</v>
      </c>
      <c r="S114" s="296">
        <v>25</v>
      </c>
    </row>
    <row r="115" spans="1:19" ht="36">
      <c r="A115" s="530"/>
      <c r="B115" s="530"/>
      <c r="C115" s="211" t="s">
        <v>67</v>
      </c>
      <c r="D115" s="60" t="s">
        <v>219</v>
      </c>
      <c r="E115" s="324" t="s">
        <v>373</v>
      </c>
      <c r="F115" s="244" t="s">
        <v>496</v>
      </c>
      <c r="G115" s="378">
        <v>163</v>
      </c>
      <c r="H115" s="212">
        <f t="shared" si="32"/>
        <v>13498.2</v>
      </c>
      <c r="I115" s="314">
        <v>13285.6</v>
      </c>
      <c r="J115" s="314">
        <v>212.6</v>
      </c>
      <c r="K115" s="314">
        <v>0</v>
      </c>
      <c r="L115" s="314">
        <f t="shared" si="33"/>
        <v>13498.2</v>
      </c>
      <c r="M115" s="418">
        <f t="shared" si="34"/>
        <v>4422.4</v>
      </c>
      <c r="N115" s="286">
        <v>4354.7</v>
      </c>
      <c r="O115" s="294">
        <v>67.7</v>
      </c>
      <c r="P115" s="294">
        <v>0</v>
      </c>
      <c r="Q115" s="286">
        <f t="shared" si="35"/>
        <v>4422.4</v>
      </c>
      <c r="R115" s="296">
        <v>161</v>
      </c>
      <c r="S115" s="296">
        <v>160</v>
      </c>
    </row>
    <row r="116" spans="1:19" ht="48">
      <c r="A116" s="530"/>
      <c r="B116" s="530"/>
      <c r="C116" s="211" t="s">
        <v>68</v>
      </c>
      <c r="D116" s="60" t="s">
        <v>220</v>
      </c>
      <c r="E116" s="324" t="s">
        <v>393</v>
      </c>
      <c r="F116" s="244">
        <v>20</v>
      </c>
      <c r="G116" s="378">
        <v>12</v>
      </c>
      <c r="H116" s="212">
        <f t="shared" si="32"/>
        <v>244.3</v>
      </c>
      <c r="I116" s="314">
        <v>240</v>
      </c>
      <c r="J116" s="314">
        <v>4.3</v>
      </c>
      <c r="K116" s="314">
        <v>0</v>
      </c>
      <c r="L116" s="314">
        <f t="shared" si="33"/>
        <v>244.3</v>
      </c>
      <c r="M116" s="418">
        <f t="shared" si="34"/>
        <v>0</v>
      </c>
      <c r="N116" s="286">
        <v>0</v>
      </c>
      <c r="O116" s="294">
        <v>0</v>
      </c>
      <c r="P116" s="294">
        <v>0</v>
      </c>
      <c r="Q116" s="286">
        <f t="shared" si="35"/>
        <v>0</v>
      </c>
      <c r="R116" s="296">
        <v>0</v>
      </c>
      <c r="S116" s="296">
        <v>0</v>
      </c>
    </row>
    <row r="117" spans="1:19" ht="63" customHeight="1">
      <c r="A117" s="531"/>
      <c r="B117" s="531"/>
      <c r="C117" s="211" t="s">
        <v>575</v>
      </c>
      <c r="D117" s="60"/>
      <c r="E117" s="324" t="s">
        <v>544</v>
      </c>
      <c r="F117" s="244">
        <v>5</v>
      </c>
      <c r="G117" s="378">
        <v>120</v>
      </c>
      <c r="H117" s="212">
        <f t="shared" si="32"/>
        <v>615</v>
      </c>
      <c r="I117" s="314">
        <v>600</v>
      </c>
      <c r="J117" s="314">
        <v>15</v>
      </c>
      <c r="K117" s="314">
        <v>0</v>
      </c>
      <c r="L117" s="314">
        <f t="shared" si="33"/>
        <v>615</v>
      </c>
      <c r="M117" s="418">
        <f t="shared" si="34"/>
        <v>353.9</v>
      </c>
      <c r="N117" s="286">
        <v>350</v>
      </c>
      <c r="O117" s="294">
        <v>3.9</v>
      </c>
      <c r="P117" s="294">
        <v>0</v>
      </c>
      <c r="Q117" s="286">
        <f t="shared" si="35"/>
        <v>353.9</v>
      </c>
      <c r="R117" s="296">
        <v>70</v>
      </c>
      <c r="S117" s="296">
        <v>7</v>
      </c>
    </row>
    <row r="118" spans="1:19" s="278" customFormat="1" ht="21.75" customHeight="1">
      <c r="A118" s="309"/>
      <c r="B118" s="34" t="s">
        <v>316</v>
      </c>
      <c r="C118" s="115"/>
      <c r="D118" s="279"/>
      <c r="E118" s="279"/>
      <c r="F118" s="309"/>
      <c r="G118" s="309"/>
      <c r="H118" s="279">
        <f>SUM(H109:H117)</f>
        <v>19164.5</v>
      </c>
      <c r="I118" s="279">
        <f aca="true" t="shared" si="36" ref="I118:Q118">SUM(I109:I117)</f>
        <v>18865.6</v>
      </c>
      <c r="J118" s="279">
        <f t="shared" si="36"/>
        <v>298.90000000000003</v>
      </c>
      <c r="K118" s="279">
        <f t="shared" si="36"/>
        <v>0</v>
      </c>
      <c r="L118" s="279">
        <f t="shared" si="36"/>
        <v>19164.5</v>
      </c>
      <c r="M118" s="279">
        <f t="shared" si="36"/>
        <v>6396.599999999999</v>
      </c>
      <c r="N118" s="279">
        <f t="shared" si="36"/>
        <v>6304.7</v>
      </c>
      <c r="O118" s="279">
        <f t="shared" si="36"/>
        <v>91.9</v>
      </c>
      <c r="P118" s="279">
        <f t="shared" si="36"/>
        <v>0</v>
      </c>
      <c r="Q118" s="279">
        <f t="shared" si="36"/>
        <v>6396.599999999999</v>
      </c>
      <c r="R118" s="279"/>
      <c r="S118" s="279"/>
    </row>
    <row r="119" spans="1:19" ht="102.75" customHeight="1">
      <c r="A119" s="378" t="s">
        <v>25</v>
      </c>
      <c r="B119" s="379" t="s">
        <v>69</v>
      </c>
      <c r="C119" s="378" t="s">
        <v>70</v>
      </c>
      <c r="D119" s="55" t="s">
        <v>202</v>
      </c>
      <c r="E119" s="320" t="s">
        <v>334</v>
      </c>
      <c r="F119" s="244">
        <v>12.5</v>
      </c>
      <c r="G119" s="378">
        <v>5</v>
      </c>
      <c r="H119" s="212">
        <f>L119</f>
        <v>761.7</v>
      </c>
      <c r="I119" s="313">
        <v>750</v>
      </c>
      <c r="J119" s="313">
        <v>11.7</v>
      </c>
      <c r="K119" s="313">
        <v>0</v>
      </c>
      <c r="L119" s="313">
        <f>J119+I119</f>
        <v>761.7</v>
      </c>
      <c r="M119" s="418">
        <f>Q119</f>
        <v>253.9</v>
      </c>
      <c r="N119" s="286">
        <v>250</v>
      </c>
      <c r="O119" s="294">
        <v>3.9</v>
      </c>
      <c r="P119" s="294">
        <v>0</v>
      </c>
      <c r="Q119" s="286">
        <f>O119+N119</f>
        <v>253.9</v>
      </c>
      <c r="R119" s="296">
        <v>5</v>
      </c>
      <c r="S119" s="296">
        <v>5</v>
      </c>
    </row>
    <row r="120" spans="1:19" s="278" customFormat="1" ht="18.75" customHeight="1">
      <c r="A120" s="309"/>
      <c r="B120" s="34" t="s">
        <v>316</v>
      </c>
      <c r="C120" s="309"/>
      <c r="D120" s="309"/>
      <c r="E120" s="309"/>
      <c r="F120" s="309"/>
      <c r="G120" s="309"/>
      <c r="H120" s="309">
        <f>SUM(H119)</f>
        <v>761.7</v>
      </c>
      <c r="I120" s="309">
        <f aca="true" t="shared" si="37" ref="I120:Q120">SUM(I119)</f>
        <v>750</v>
      </c>
      <c r="J120" s="309">
        <f t="shared" si="37"/>
        <v>11.7</v>
      </c>
      <c r="K120" s="309">
        <f t="shared" si="37"/>
        <v>0</v>
      </c>
      <c r="L120" s="309">
        <f t="shared" si="37"/>
        <v>761.7</v>
      </c>
      <c r="M120" s="309">
        <f t="shared" si="37"/>
        <v>253.9</v>
      </c>
      <c r="N120" s="309">
        <f t="shared" si="37"/>
        <v>250</v>
      </c>
      <c r="O120" s="309">
        <f t="shared" si="37"/>
        <v>3.9</v>
      </c>
      <c r="P120" s="309">
        <f t="shared" si="37"/>
        <v>0</v>
      </c>
      <c r="Q120" s="309">
        <f t="shared" si="37"/>
        <v>253.9</v>
      </c>
      <c r="R120" s="309"/>
      <c r="S120" s="309"/>
    </row>
    <row r="121" spans="1:19" ht="117.75" customHeight="1">
      <c r="A121" s="378" t="s">
        <v>27</v>
      </c>
      <c r="B121" s="379" t="s">
        <v>843</v>
      </c>
      <c r="C121" s="378" t="s">
        <v>589</v>
      </c>
      <c r="D121" s="55"/>
      <c r="E121" s="320" t="s">
        <v>441</v>
      </c>
      <c r="F121" s="244">
        <v>4.5</v>
      </c>
      <c r="G121" s="291">
        <v>50</v>
      </c>
      <c r="H121" s="214">
        <f>L121</f>
        <v>230.7</v>
      </c>
      <c r="I121" s="314">
        <v>225</v>
      </c>
      <c r="J121" s="300">
        <v>5.7</v>
      </c>
      <c r="K121" s="314">
        <v>0</v>
      </c>
      <c r="L121" s="314">
        <f>I121+J121+K121</f>
        <v>230.7</v>
      </c>
      <c r="M121" s="418">
        <f>Q121</f>
        <v>0</v>
      </c>
      <c r="N121" s="294">
        <v>0</v>
      </c>
      <c r="O121" s="294">
        <v>0</v>
      </c>
      <c r="P121" s="294">
        <v>0</v>
      </c>
      <c r="Q121" s="286">
        <f>N121+O121+P121</f>
        <v>0</v>
      </c>
      <c r="R121" s="299">
        <v>0</v>
      </c>
      <c r="S121" s="296">
        <v>0</v>
      </c>
    </row>
    <row r="122" spans="1:19" s="292" customFormat="1" ht="20.25" customHeight="1">
      <c r="A122" s="306"/>
      <c r="B122" s="30" t="s">
        <v>316</v>
      </c>
      <c r="C122" s="306"/>
      <c r="D122" s="306"/>
      <c r="E122" s="306"/>
      <c r="F122" s="306"/>
      <c r="G122" s="306"/>
      <c r="H122" s="281">
        <f>SUM(H121)</f>
        <v>230.7</v>
      </c>
      <c r="I122" s="281">
        <f aca="true" t="shared" si="38" ref="I122:Q122">SUM(I121)</f>
        <v>225</v>
      </c>
      <c r="J122" s="281">
        <f t="shared" si="38"/>
        <v>5.7</v>
      </c>
      <c r="K122" s="281">
        <f t="shared" si="38"/>
        <v>0</v>
      </c>
      <c r="L122" s="281">
        <f t="shared" si="38"/>
        <v>230.7</v>
      </c>
      <c r="M122" s="281">
        <f t="shared" si="38"/>
        <v>0</v>
      </c>
      <c r="N122" s="281">
        <f t="shared" si="38"/>
        <v>0</v>
      </c>
      <c r="O122" s="281">
        <f t="shared" si="38"/>
        <v>0</v>
      </c>
      <c r="P122" s="281">
        <f t="shared" si="38"/>
        <v>0</v>
      </c>
      <c r="Q122" s="281">
        <f t="shared" si="38"/>
        <v>0</v>
      </c>
      <c r="R122" s="308"/>
      <c r="S122" s="308"/>
    </row>
    <row r="123" spans="1:19" ht="49.5" customHeight="1">
      <c r="A123" s="542" t="s">
        <v>29</v>
      </c>
      <c r="B123" s="557" t="s">
        <v>73</v>
      </c>
      <c r="C123" s="378" t="s">
        <v>74</v>
      </c>
      <c r="D123" s="55" t="s">
        <v>212</v>
      </c>
      <c r="E123" s="55" t="s">
        <v>394</v>
      </c>
      <c r="F123" s="244">
        <v>5</v>
      </c>
      <c r="G123" s="378">
        <v>0</v>
      </c>
      <c r="H123" s="212">
        <f>L123</f>
        <v>0</v>
      </c>
      <c r="I123" s="314">
        <v>0</v>
      </c>
      <c r="J123" s="314">
        <v>0</v>
      </c>
      <c r="K123" s="314">
        <v>0</v>
      </c>
      <c r="L123" s="314">
        <f>I123+J123+K123</f>
        <v>0</v>
      </c>
      <c r="M123" s="358">
        <f>Q123</f>
        <v>0</v>
      </c>
      <c r="N123" s="294">
        <v>0</v>
      </c>
      <c r="O123" s="294">
        <v>0</v>
      </c>
      <c r="P123" s="294">
        <v>0</v>
      </c>
      <c r="Q123" s="286">
        <f>N123+O123+P123</f>
        <v>0</v>
      </c>
      <c r="R123" s="299">
        <v>0</v>
      </c>
      <c r="S123" s="296">
        <v>0</v>
      </c>
    </row>
    <row r="124" spans="1:19" ht="84">
      <c r="A124" s="542"/>
      <c r="B124" s="557"/>
      <c r="C124" s="378" t="s">
        <v>75</v>
      </c>
      <c r="D124" s="55" t="s">
        <v>297</v>
      </c>
      <c r="E124" s="320" t="s">
        <v>391</v>
      </c>
      <c r="F124" s="244" t="s">
        <v>717</v>
      </c>
      <c r="G124" s="291">
        <v>3750</v>
      </c>
      <c r="H124" s="212">
        <f>L124</f>
        <v>6319.1</v>
      </c>
      <c r="I124" s="314">
        <v>6319.1</v>
      </c>
      <c r="J124" s="314">
        <v>0</v>
      </c>
      <c r="K124" s="314">
        <v>0</v>
      </c>
      <c r="L124" s="314">
        <f>I124+J124+K124</f>
        <v>6319.1</v>
      </c>
      <c r="M124" s="418">
        <f>Q124</f>
        <v>28.5</v>
      </c>
      <c r="N124" s="286">
        <v>28.5</v>
      </c>
      <c r="O124" s="294">
        <v>0</v>
      </c>
      <c r="P124" s="294">
        <v>0</v>
      </c>
      <c r="Q124" s="286">
        <f>O124+N124</f>
        <v>28.5</v>
      </c>
      <c r="R124" s="299">
        <v>0</v>
      </c>
      <c r="S124" s="296">
        <v>0</v>
      </c>
    </row>
    <row r="125" spans="1:19" s="284" customFormat="1" ht="17.25" customHeight="1">
      <c r="A125" s="97"/>
      <c r="B125" s="116" t="s">
        <v>316</v>
      </c>
      <c r="C125" s="97"/>
      <c r="D125" s="281"/>
      <c r="E125" s="281"/>
      <c r="F125" s="97"/>
      <c r="G125" s="97"/>
      <c r="H125" s="281">
        <f>SUM(H123:H124)</f>
        <v>6319.1</v>
      </c>
      <c r="I125" s="281">
        <f aca="true" t="shared" si="39" ref="I125:Q125">SUM(I123:I124)</f>
        <v>6319.1</v>
      </c>
      <c r="J125" s="281">
        <f t="shared" si="39"/>
        <v>0</v>
      </c>
      <c r="K125" s="281">
        <f t="shared" si="39"/>
        <v>0</v>
      </c>
      <c r="L125" s="281">
        <f t="shared" si="39"/>
        <v>6319.1</v>
      </c>
      <c r="M125" s="281">
        <f t="shared" si="39"/>
        <v>28.5</v>
      </c>
      <c r="N125" s="281">
        <f t="shared" si="39"/>
        <v>28.5</v>
      </c>
      <c r="O125" s="281">
        <f t="shared" si="39"/>
        <v>0</v>
      </c>
      <c r="P125" s="281">
        <f t="shared" si="39"/>
        <v>0</v>
      </c>
      <c r="Q125" s="281">
        <f t="shared" si="39"/>
        <v>28.5</v>
      </c>
      <c r="R125" s="281"/>
      <c r="S125" s="281"/>
    </row>
    <row r="126" spans="1:19" ht="30.75" customHeight="1">
      <c r="A126" s="542" t="s">
        <v>72</v>
      </c>
      <c r="B126" s="557" t="s">
        <v>319</v>
      </c>
      <c r="C126" s="378" t="s">
        <v>77</v>
      </c>
      <c r="D126" s="55" t="s">
        <v>247</v>
      </c>
      <c r="E126" s="320" t="s">
        <v>620</v>
      </c>
      <c r="F126" s="244" t="s">
        <v>730</v>
      </c>
      <c r="G126" s="80" t="s">
        <v>731</v>
      </c>
      <c r="H126" s="212">
        <f>L126</f>
        <v>5363.8</v>
      </c>
      <c r="I126" s="314">
        <v>5284.6</v>
      </c>
      <c r="J126" s="314">
        <v>79.2</v>
      </c>
      <c r="K126" s="314">
        <v>0</v>
      </c>
      <c r="L126" s="314">
        <f>J126+I126+K126</f>
        <v>5363.8</v>
      </c>
      <c r="M126" s="418">
        <f>Q126</f>
        <v>982.3000000000001</v>
      </c>
      <c r="N126" s="286">
        <v>970.6</v>
      </c>
      <c r="O126" s="294">
        <v>11.7</v>
      </c>
      <c r="P126" s="294">
        <v>0</v>
      </c>
      <c r="Q126" s="286">
        <f>O126+N126</f>
        <v>982.3000000000001</v>
      </c>
      <c r="R126" s="285" t="s">
        <v>822</v>
      </c>
      <c r="S126" s="285" t="s">
        <v>628</v>
      </c>
    </row>
    <row r="127" spans="1:19" ht="24">
      <c r="A127" s="542"/>
      <c r="B127" s="557"/>
      <c r="C127" s="378" t="s">
        <v>78</v>
      </c>
      <c r="D127" s="55" t="s">
        <v>248</v>
      </c>
      <c r="E127" s="320" t="s">
        <v>621</v>
      </c>
      <c r="F127" s="244">
        <v>20.8</v>
      </c>
      <c r="G127" s="291">
        <v>58</v>
      </c>
      <c r="H127" s="212">
        <f>L127</f>
        <v>14650.5</v>
      </c>
      <c r="I127" s="314">
        <v>14476.8</v>
      </c>
      <c r="J127" s="314">
        <v>173.7</v>
      </c>
      <c r="K127" s="314">
        <v>0</v>
      </c>
      <c r="L127" s="314">
        <f>J127+I127+K127</f>
        <v>14650.5</v>
      </c>
      <c r="M127" s="418">
        <f>Q127</f>
        <v>4483.599999999999</v>
      </c>
      <c r="N127" s="286">
        <v>4430.4</v>
      </c>
      <c r="O127" s="294">
        <v>53.2</v>
      </c>
      <c r="P127" s="294">
        <v>0</v>
      </c>
      <c r="Q127" s="286">
        <f>O127+N127</f>
        <v>4483.599999999999</v>
      </c>
      <c r="R127" s="296" t="s">
        <v>824</v>
      </c>
      <c r="S127" s="296" t="s">
        <v>777</v>
      </c>
    </row>
    <row r="128" spans="1:19" ht="69" customHeight="1">
      <c r="A128" s="542"/>
      <c r="B128" s="557"/>
      <c r="C128" s="378" t="s">
        <v>79</v>
      </c>
      <c r="D128" s="55" t="s">
        <v>249</v>
      </c>
      <c r="E128" s="320" t="s">
        <v>622</v>
      </c>
      <c r="F128" s="244">
        <v>26</v>
      </c>
      <c r="G128" s="291">
        <v>18</v>
      </c>
      <c r="H128" s="212">
        <f>L128</f>
        <v>5683.4</v>
      </c>
      <c r="I128" s="314">
        <v>5616</v>
      </c>
      <c r="J128" s="314">
        <v>67.4</v>
      </c>
      <c r="K128" s="314">
        <v>0</v>
      </c>
      <c r="L128" s="314">
        <f>J128+I128+K128</f>
        <v>5683.4</v>
      </c>
      <c r="M128" s="418">
        <f>Q128</f>
        <v>1578.8</v>
      </c>
      <c r="N128" s="286">
        <v>1560</v>
      </c>
      <c r="O128" s="294">
        <v>18.8</v>
      </c>
      <c r="P128" s="294">
        <v>0</v>
      </c>
      <c r="Q128" s="286">
        <f>O128+N128</f>
        <v>1578.8</v>
      </c>
      <c r="R128" s="285" t="s">
        <v>825</v>
      </c>
      <c r="S128" s="416">
        <v>42339</v>
      </c>
    </row>
    <row r="129" spans="1:19" ht="42.75" customHeight="1">
      <c r="A129" s="542"/>
      <c r="B129" s="557"/>
      <c r="C129" s="378" t="s">
        <v>533</v>
      </c>
      <c r="D129" s="55" t="s">
        <v>250</v>
      </c>
      <c r="E129" s="320" t="s">
        <v>623</v>
      </c>
      <c r="F129" s="247" t="s">
        <v>732</v>
      </c>
      <c r="G129" s="291">
        <v>220</v>
      </c>
      <c r="H129" s="212">
        <f>L129</f>
        <v>26961.4</v>
      </c>
      <c r="I129" s="314">
        <v>26589.2</v>
      </c>
      <c r="J129" s="314">
        <v>372.2</v>
      </c>
      <c r="K129" s="314">
        <v>0</v>
      </c>
      <c r="L129" s="314">
        <f>J129+I129+K129</f>
        <v>26961.4</v>
      </c>
      <c r="M129" s="418">
        <f>Q129</f>
        <v>8707.599999999999</v>
      </c>
      <c r="N129" s="286">
        <v>8589.8</v>
      </c>
      <c r="O129" s="294">
        <v>117.8</v>
      </c>
      <c r="P129" s="294">
        <v>0</v>
      </c>
      <c r="Q129" s="286">
        <f>O129+N129</f>
        <v>8707.599999999999</v>
      </c>
      <c r="R129" s="296" t="s">
        <v>826</v>
      </c>
      <c r="S129" s="296" t="s">
        <v>857</v>
      </c>
    </row>
    <row r="130" spans="1:19" s="278" customFormat="1" ht="20.25" customHeight="1">
      <c r="A130" s="309"/>
      <c r="B130" s="34" t="s">
        <v>316</v>
      </c>
      <c r="C130" s="309"/>
      <c r="D130" s="279"/>
      <c r="E130" s="279"/>
      <c r="F130" s="309"/>
      <c r="G130" s="309"/>
      <c r="H130" s="279">
        <f>SUM(H126:H129)</f>
        <v>52659.1</v>
      </c>
      <c r="I130" s="279">
        <f aca="true" t="shared" si="40" ref="I130:Q130">SUM(I126:I129)</f>
        <v>51966.600000000006</v>
      </c>
      <c r="J130" s="279">
        <f t="shared" si="40"/>
        <v>692.5</v>
      </c>
      <c r="K130" s="279">
        <f t="shared" si="40"/>
        <v>0</v>
      </c>
      <c r="L130" s="279">
        <f t="shared" si="40"/>
        <v>52659.1</v>
      </c>
      <c r="M130" s="279">
        <f t="shared" si="40"/>
        <v>15752.3</v>
      </c>
      <c r="N130" s="279">
        <f t="shared" si="40"/>
        <v>15550.8</v>
      </c>
      <c r="O130" s="279">
        <f t="shared" si="40"/>
        <v>201.5</v>
      </c>
      <c r="P130" s="279">
        <f t="shared" si="40"/>
        <v>0</v>
      </c>
      <c r="Q130" s="279">
        <f t="shared" si="40"/>
        <v>15752.3</v>
      </c>
      <c r="R130" s="279"/>
      <c r="S130" s="279"/>
    </row>
    <row r="131" spans="1:19" ht="91.5" customHeight="1">
      <c r="A131" s="542" t="s">
        <v>76</v>
      </c>
      <c r="B131" s="557" t="s">
        <v>81</v>
      </c>
      <c r="C131" s="211" t="s">
        <v>82</v>
      </c>
      <c r="D131" s="60" t="s">
        <v>255</v>
      </c>
      <c r="E131" s="324" t="s">
        <v>438</v>
      </c>
      <c r="F131" s="244">
        <v>2328.1</v>
      </c>
      <c r="G131" s="291">
        <v>1</v>
      </c>
      <c r="H131" s="212">
        <f>L131</f>
        <v>2356</v>
      </c>
      <c r="I131" s="314">
        <v>2328.1</v>
      </c>
      <c r="J131" s="314">
        <v>27.9</v>
      </c>
      <c r="K131" s="314">
        <v>0</v>
      </c>
      <c r="L131" s="314">
        <f>J131+I131+K131</f>
        <v>2356</v>
      </c>
      <c r="M131" s="418">
        <f>Q131</f>
        <v>0</v>
      </c>
      <c r="N131" s="286">
        <v>0</v>
      </c>
      <c r="O131" s="294">
        <v>0</v>
      </c>
      <c r="P131" s="294">
        <v>0</v>
      </c>
      <c r="Q131" s="286">
        <f>O131+N131</f>
        <v>0</v>
      </c>
      <c r="R131" s="299">
        <v>0</v>
      </c>
      <c r="S131" s="296">
        <v>0</v>
      </c>
    </row>
    <row r="132" spans="1:19" ht="24">
      <c r="A132" s="542"/>
      <c r="B132" s="557"/>
      <c r="C132" s="211" t="s">
        <v>83</v>
      </c>
      <c r="D132" s="60" t="s">
        <v>203</v>
      </c>
      <c r="E132" s="324" t="s">
        <v>340</v>
      </c>
      <c r="F132" s="244" t="s">
        <v>497</v>
      </c>
      <c r="G132" s="81">
        <v>3200</v>
      </c>
      <c r="H132" s="212">
        <f>L132</f>
        <v>17374.8</v>
      </c>
      <c r="I132" s="313">
        <v>17000</v>
      </c>
      <c r="J132" s="313">
        <v>374.8</v>
      </c>
      <c r="K132" s="313">
        <v>0</v>
      </c>
      <c r="L132" s="314">
        <f>J132+I132+K132</f>
        <v>17374.8</v>
      </c>
      <c r="M132" s="418">
        <f>Q132</f>
        <v>193.4</v>
      </c>
      <c r="N132" s="286">
        <v>30</v>
      </c>
      <c r="O132" s="294">
        <v>163.4</v>
      </c>
      <c r="P132" s="294">
        <v>0</v>
      </c>
      <c r="Q132" s="286">
        <f>O132+N132</f>
        <v>193.4</v>
      </c>
      <c r="R132" s="299">
        <v>6</v>
      </c>
      <c r="S132" s="296">
        <v>0</v>
      </c>
    </row>
    <row r="133" spans="1:19" ht="84">
      <c r="A133" s="542"/>
      <c r="B133" s="557"/>
      <c r="C133" s="211" t="s">
        <v>84</v>
      </c>
      <c r="D133" s="60" t="s">
        <v>204</v>
      </c>
      <c r="E133" s="324" t="s">
        <v>341</v>
      </c>
      <c r="F133" s="244">
        <v>10</v>
      </c>
      <c r="G133" s="378">
        <v>165</v>
      </c>
      <c r="H133" s="212">
        <f>L133</f>
        <v>20077.2</v>
      </c>
      <c r="I133" s="313">
        <v>19800</v>
      </c>
      <c r="J133" s="313">
        <v>277.2</v>
      </c>
      <c r="K133" s="313">
        <v>0</v>
      </c>
      <c r="L133" s="314">
        <f>J133+I133+K133</f>
        <v>20077.2</v>
      </c>
      <c r="M133" s="418">
        <f>Q133</f>
        <v>7577.3</v>
      </c>
      <c r="N133" s="231">
        <v>7480</v>
      </c>
      <c r="O133" s="294">
        <v>97.3</v>
      </c>
      <c r="P133" s="294">
        <v>0</v>
      </c>
      <c r="Q133" s="286">
        <f>O133+N133</f>
        <v>7577.3</v>
      </c>
      <c r="R133" s="296">
        <v>186</v>
      </c>
      <c r="S133" s="296">
        <v>181</v>
      </c>
    </row>
    <row r="134" spans="1:19" ht="108">
      <c r="A134" s="542"/>
      <c r="B134" s="557"/>
      <c r="C134" s="211" t="s">
        <v>85</v>
      </c>
      <c r="D134" s="60" t="s">
        <v>257</v>
      </c>
      <c r="E134" s="324" t="s">
        <v>342</v>
      </c>
      <c r="F134" s="244" t="s">
        <v>707</v>
      </c>
      <c r="G134" s="71">
        <v>109</v>
      </c>
      <c r="H134" s="212">
        <f>L134</f>
        <v>1956.1</v>
      </c>
      <c r="I134" s="314">
        <v>1910.1</v>
      </c>
      <c r="J134" s="314">
        <v>46</v>
      </c>
      <c r="K134" s="314">
        <v>0</v>
      </c>
      <c r="L134" s="314">
        <f>J134+I134+K134</f>
        <v>1956.1</v>
      </c>
      <c r="M134" s="418">
        <f>Q134</f>
        <v>1156.3</v>
      </c>
      <c r="N134" s="286">
        <v>1142.3</v>
      </c>
      <c r="O134" s="294">
        <v>14</v>
      </c>
      <c r="P134" s="294">
        <v>0</v>
      </c>
      <c r="Q134" s="286">
        <f>O134+N134</f>
        <v>1156.3</v>
      </c>
      <c r="R134" s="299">
        <v>22</v>
      </c>
      <c r="S134" s="296">
        <v>4</v>
      </c>
    </row>
    <row r="135" spans="1:19" ht="84">
      <c r="A135" s="542"/>
      <c r="B135" s="557"/>
      <c r="C135" s="211" t="s">
        <v>86</v>
      </c>
      <c r="D135" s="60" t="s">
        <v>256</v>
      </c>
      <c r="E135" s="324" t="s">
        <v>343</v>
      </c>
      <c r="F135" s="244" t="s">
        <v>706</v>
      </c>
      <c r="G135" s="291">
        <v>79</v>
      </c>
      <c r="H135" s="212">
        <f>L135</f>
        <v>698.1</v>
      </c>
      <c r="I135" s="314">
        <v>681.1</v>
      </c>
      <c r="J135" s="314">
        <v>17</v>
      </c>
      <c r="K135" s="314">
        <v>0</v>
      </c>
      <c r="L135" s="314">
        <f>J135+I135+K135</f>
        <v>698.1</v>
      </c>
      <c r="M135" s="418">
        <f>Q135</f>
        <v>252.4</v>
      </c>
      <c r="N135" s="286">
        <v>249.8</v>
      </c>
      <c r="O135" s="294">
        <v>2.6</v>
      </c>
      <c r="P135" s="294">
        <v>0</v>
      </c>
      <c r="Q135" s="286">
        <f>O135+N135</f>
        <v>252.4</v>
      </c>
      <c r="R135" s="299">
        <v>7</v>
      </c>
      <c r="S135" s="296">
        <v>3</v>
      </c>
    </row>
    <row r="136" spans="1:19" s="278" customFormat="1" ht="25.5" customHeight="1">
      <c r="A136" s="309"/>
      <c r="B136" s="34" t="s">
        <v>316</v>
      </c>
      <c r="C136" s="115"/>
      <c r="D136" s="309"/>
      <c r="E136" s="309"/>
      <c r="F136" s="309"/>
      <c r="G136" s="309"/>
      <c r="H136" s="309">
        <f>SUM(H131:H135)</f>
        <v>42462.2</v>
      </c>
      <c r="I136" s="309">
        <f aca="true" t="shared" si="41" ref="I136:Q136">SUM(I131:I135)</f>
        <v>41719.299999999996</v>
      </c>
      <c r="J136" s="309">
        <f t="shared" si="41"/>
        <v>742.9</v>
      </c>
      <c r="K136" s="309">
        <f t="shared" si="41"/>
        <v>0</v>
      </c>
      <c r="L136" s="309">
        <f t="shared" si="41"/>
        <v>42462.2</v>
      </c>
      <c r="M136" s="309">
        <f t="shared" si="41"/>
        <v>9179.4</v>
      </c>
      <c r="N136" s="309">
        <f t="shared" si="41"/>
        <v>8902.099999999999</v>
      </c>
      <c r="O136" s="309">
        <f t="shared" si="41"/>
        <v>277.3</v>
      </c>
      <c r="P136" s="309">
        <f t="shared" si="41"/>
        <v>0</v>
      </c>
      <c r="Q136" s="309">
        <f t="shared" si="41"/>
        <v>9179.4</v>
      </c>
      <c r="R136" s="309"/>
      <c r="S136" s="309"/>
    </row>
    <row r="137" spans="1:19" ht="99" customHeight="1">
      <c r="A137" s="378" t="s">
        <v>80</v>
      </c>
      <c r="B137" s="379" t="s">
        <v>89</v>
      </c>
      <c r="C137" s="378" t="s">
        <v>90</v>
      </c>
      <c r="D137" s="60" t="s">
        <v>265</v>
      </c>
      <c r="E137" s="320" t="s">
        <v>344</v>
      </c>
      <c r="F137" s="244" t="s">
        <v>708</v>
      </c>
      <c r="G137" s="291">
        <v>50</v>
      </c>
      <c r="H137" s="212">
        <f>L137</f>
        <v>1315.7</v>
      </c>
      <c r="I137" s="314">
        <v>1295</v>
      </c>
      <c r="J137" s="314">
        <v>20.7</v>
      </c>
      <c r="K137" s="314">
        <v>0</v>
      </c>
      <c r="L137" s="314">
        <f>J137+I137+K137</f>
        <v>1315.7</v>
      </c>
      <c r="M137" s="418">
        <f>Q137</f>
        <v>195.49</v>
      </c>
      <c r="N137" s="286">
        <v>188.99</v>
      </c>
      <c r="O137" s="294">
        <v>6.5</v>
      </c>
      <c r="P137" s="294">
        <v>0</v>
      </c>
      <c r="Q137" s="286">
        <f>O137+N137</f>
        <v>195.49</v>
      </c>
      <c r="R137" s="299">
        <v>5</v>
      </c>
      <c r="S137" s="296">
        <v>0</v>
      </c>
    </row>
    <row r="138" spans="1:19" s="278" customFormat="1" ht="25.5" customHeight="1">
      <c r="A138" s="111"/>
      <c r="B138" s="108" t="s">
        <v>316</v>
      </c>
      <c r="C138" s="309"/>
      <c r="D138" s="279"/>
      <c r="E138" s="279"/>
      <c r="F138" s="309"/>
      <c r="G138" s="309"/>
      <c r="H138" s="279">
        <f>SUM(H137)</f>
        <v>1315.7</v>
      </c>
      <c r="I138" s="279">
        <f aca="true" t="shared" si="42" ref="I138:Q138">SUM(I137)</f>
        <v>1295</v>
      </c>
      <c r="J138" s="279">
        <f t="shared" si="42"/>
        <v>20.7</v>
      </c>
      <c r="K138" s="279">
        <f t="shared" si="42"/>
        <v>0</v>
      </c>
      <c r="L138" s="279">
        <f t="shared" si="42"/>
        <v>1315.7</v>
      </c>
      <c r="M138" s="279">
        <f t="shared" si="42"/>
        <v>195.49</v>
      </c>
      <c r="N138" s="279">
        <f t="shared" si="42"/>
        <v>188.99</v>
      </c>
      <c r="O138" s="279">
        <f t="shared" si="42"/>
        <v>6.5</v>
      </c>
      <c r="P138" s="279">
        <f t="shared" si="42"/>
        <v>0</v>
      </c>
      <c r="Q138" s="279">
        <f t="shared" si="42"/>
        <v>195.49</v>
      </c>
      <c r="R138" s="279"/>
      <c r="S138" s="279"/>
    </row>
    <row r="139" spans="1:19" s="307" customFormat="1" ht="63.75" customHeight="1">
      <c r="A139" s="380" t="s">
        <v>87</v>
      </c>
      <c r="B139" s="37" t="s">
        <v>328</v>
      </c>
      <c r="C139" s="300" t="s">
        <v>329</v>
      </c>
      <c r="D139" s="70" t="s">
        <v>330</v>
      </c>
      <c r="E139" s="314" t="s">
        <v>415</v>
      </c>
      <c r="F139" s="252" t="s">
        <v>726</v>
      </c>
      <c r="G139" s="80" t="s">
        <v>727</v>
      </c>
      <c r="H139" s="212">
        <f>L139</f>
        <v>5110.6</v>
      </c>
      <c r="I139" s="314">
        <v>5050</v>
      </c>
      <c r="J139" s="314">
        <v>60.6</v>
      </c>
      <c r="K139" s="314">
        <v>0</v>
      </c>
      <c r="L139" s="314">
        <f>J139+I139+K139</f>
        <v>5110.6</v>
      </c>
      <c r="M139" s="418">
        <f>Q139</f>
        <v>5098.6</v>
      </c>
      <c r="N139" s="286">
        <v>5050</v>
      </c>
      <c r="O139" s="294">
        <v>48.6</v>
      </c>
      <c r="P139" s="294">
        <v>0</v>
      </c>
      <c r="Q139" s="286">
        <f>O139+N139</f>
        <v>5098.6</v>
      </c>
      <c r="R139" s="299">
        <v>6</v>
      </c>
      <c r="S139" s="296">
        <v>0</v>
      </c>
    </row>
    <row r="140" spans="1:19" s="278" customFormat="1" ht="30" customHeight="1">
      <c r="A140" s="111"/>
      <c r="B140" s="108"/>
      <c r="C140" s="309"/>
      <c r="D140" s="114"/>
      <c r="E140" s="114"/>
      <c r="F140" s="309"/>
      <c r="G140" s="113"/>
      <c r="H140" s="279">
        <f>H139</f>
        <v>5110.6</v>
      </c>
      <c r="I140" s="279">
        <f aca="true" t="shared" si="43" ref="I140:Q140">I139</f>
        <v>5050</v>
      </c>
      <c r="J140" s="279">
        <f t="shared" si="43"/>
        <v>60.6</v>
      </c>
      <c r="K140" s="279">
        <f t="shared" si="43"/>
        <v>0</v>
      </c>
      <c r="L140" s="279">
        <f t="shared" si="43"/>
        <v>5110.6</v>
      </c>
      <c r="M140" s="279">
        <f t="shared" si="43"/>
        <v>5098.6</v>
      </c>
      <c r="N140" s="279">
        <f t="shared" si="43"/>
        <v>5050</v>
      </c>
      <c r="O140" s="279">
        <f t="shared" si="43"/>
        <v>48.6</v>
      </c>
      <c r="P140" s="279">
        <f t="shared" si="43"/>
        <v>0</v>
      </c>
      <c r="Q140" s="279">
        <f t="shared" si="43"/>
        <v>5098.6</v>
      </c>
      <c r="R140" s="279"/>
      <c r="S140" s="279"/>
    </row>
    <row r="141" spans="1:19" ht="80.25" customHeight="1">
      <c r="A141" s="378" t="s">
        <v>88</v>
      </c>
      <c r="B141" s="380" t="s">
        <v>320</v>
      </c>
      <c r="C141" s="378" t="s">
        <v>310</v>
      </c>
      <c r="D141" s="55" t="s">
        <v>266</v>
      </c>
      <c r="E141" s="320" t="s">
        <v>613</v>
      </c>
      <c r="F141" s="244" t="s">
        <v>498</v>
      </c>
      <c r="G141" s="80" t="s">
        <v>718</v>
      </c>
      <c r="H141" s="212">
        <f>L141</f>
        <v>3700.3</v>
      </c>
      <c r="I141" s="314">
        <v>3660</v>
      </c>
      <c r="J141" s="314">
        <v>40.3</v>
      </c>
      <c r="K141" s="314">
        <v>0</v>
      </c>
      <c r="L141" s="314">
        <f>J141+I141+K141</f>
        <v>3700.3</v>
      </c>
      <c r="M141" s="418">
        <f>Q141</f>
        <v>1012.6999999999999</v>
      </c>
      <c r="N141" s="286">
        <v>1001.4</v>
      </c>
      <c r="O141" s="294">
        <v>11.3</v>
      </c>
      <c r="P141" s="294">
        <v>0</v>
      </c>
      <c r="Q141" s="286">
        <f>O141+N141</f>
        <v>1012.6999999999999</v>
      </c>
      <c r="R141" s="285" t="s">
        <v>601</v>
      </c>
      <c r="S141" s="296">
        <v>15</v>
      </c>
    </row>
    <row r="142" spans="1:19" s="278" customFormat="1" ht="24.75" customHeight="1">
      <c r="A142" s="96"/>
      <c r="B142" s="108" t="s">
        <v>316</v>
      </c>
      <c r="C142" s="309"/>
      <c r="D142" s="279"/>
      <c r="E142" s="279"/>
      <c r="F142" s="309"/>
      <c r="G142" s="309"/>
      <c r="H142" s="279">
        <f>SUM(H141)</f>
        <v>3700.3</v>
      </c>
      <c r="I142" s="279">
        <f aca="true" t="shared" si="44" ref="I142:Q142">SUM(I141)</f>
        <v>3660</v>
      </c>
      <c r="J142" s="279">
        <f t="shared" si="44"/>
        <v>40.3</v>
      </c>
      <c r="K142" s="279">
        <f t="shared" si="44"/>
        <v>0</v>
      </c>
      <c r="L142" s="279">
        <f t="shared" si="44"/>
        <v>3700.3</v>
      </c>
      <c r="M142" s="279">
        <f t="shared" si="44"/>
        <v>1012.6999999999999</v>
      </c>
      <c r="N142" s="279">
        <f t="shared" si="44"/>
        <v>1001.4</v>
      </c>
      <c r="O142" s="279">
        <f t="shared" si="44"/>
        <v>11.3</v>
      </c>
      <c r="P142" s="279">
        <f t="shared" si="44"/>
        <v>0</v>
      </c>
      <c r="Q142" s="279">
        <f t="shared" si="44"/>
        <v>1012.6999999999999</v>
      </c>
      <c r="R142" s="279"/>
      <c r="S142" s="279"/>
    </row>
    <row r="143" spans="1:19" ht="98.25" customHeight="1">
      <c r="A143" s="534" t="s">
        <v>91</v>
      </c>
      <c r="B143" s="534" t="s">
        <v>300</v>
      </c>
      <c r="C143" s="378" t="s">
        <v>298</v>
      </c>
      <c r="D143" s="62" t="s">
        <v>299</v>
      </c>
      <c r="E143" s="301" t="s">
        <v>437</v>
      </c>
      <c r="F143" s="244" t="s">
        <v>490</v>
      </c>
      <c r="G143" s="57">
        <v>3700</v>
      </c>
      <c r="H143" s="212">
        <f>L143</f>
        <v>29494.6</v>
      </c>
      <c r="I143" s="300">
        <v>29494.6</v>
      </c>
      <c r="J143" s="300">
        <v>0</v>
      </c>
      <c r="K143" s="300">
        <v>0</v>
      </c>
      <c r="L143" s="300">
        <f>I143+J143+K143</f>
        <v>29494.6</v>
      </c>
      <c r="M143" s="418">
        <f>Q143</f>
        <v>7749.6</v>
      </c>
      <c r="N143" s="286">
        <v>7749.6</v>
      </c>
      <c r="O143" s="294">
        <v>0</v>
      </c>
      <c r="P143" s="294">
        <v>0</v>
      </c>
      <c r="Q143" s="286">
        <f>O143+N143</f>
        <v>7749.6</v>
      </c>
      <c r="R143" s="299">
        <v>1092</v>
      </c>
      <c r="S143" s="296">
        <v>1092</v>
      </c>
    </row>
    <row r="144" spans="1:19" ht="48.75" customHeight="1">
      <c r="A144" s="531"/>
      <c r="B144" s="531"/>
      <c r="C144" s="378" t="s">
        <v>478</v>
      </c>
      <c r="D144" s="62"/>
      <c r="E144" s="301" t="s">
        <v>479</v>
      </c>
      <c r="F144" s="244" t="s">
        <v>758</v>
      </c>
      <c r="G144" s="81">
        <v>14908</v>
      </c>
      <c r="H144" s="212">
        <f>L144</f>
        <v>108347.5</v>
      </c>
      <c r="I144" s="300">
        <v>108347.5</v>
      </c>
      <c r="J144" s="300">
        <v>0</v>
      </c>
      <c r="K144" s="300">
        <v>0</v>
      </c>
      <c r="L144" s="300">
        <f>I144+J144+K144</f>
        <v>108347.5</v>
      </c>
      <c r="M144" s="418">
        <f>Q144</f>
        <v>69151.99</v>
      </c>
      <c r="N144" s="294">
        <v>69151.99</v>
      </c>
      <c r="O144" s="294">
        <v>0</v>
      </c>
      <c r="P144" s="294">
        <v>0</v>
      </c>
      <c r="Q144" s="286">
        <f>O144+N144</f>
        <v>69151.99</v>
      </c>
      <c r="R144" s="299">
        <v>18993</v>
      </c>
      <c r="S144" s="296">
        <v>16989</v>
      </c>
    </row>
    <row r="145" spans="1:19" s="282" customFormat="1" ht="27.75" customHeight="1">
      <c r="A145" s="309"/>
      <c r="B145" s="95" t="s">
        <v>316</v>
      </c>
      <c r="C145" s="96"/>
      <c r="D145" s="98"/>
      <c r="E145" s="98"/>
      <c r="F145" s="97"/>
      <c r="G145" s="102"/>
      <c r="H145" s="309">
        <f>SUM(H143:H144)</f>
        <v>137842.1</v>
      </c>
      <c r="I145" s="309">
        <f aca="true" t="shared" si="45" ref="I145:Q145">SUM(I143:I144)</f>
        <v>137842.1</v>
      </c>
      <c r="J145" s="309">
        <f t="shared" si="45"/>
        <v>0</v>
      </c>
      <c r="K145" s="309">
        <f t="shared" si="45"/>
        <v>0</v>
      </c>
      <c r="L145" s="309">
        <f t="shared" si="45"/>
        <v>137842.1</v>
      </c>
      <c r="M145" s="309">
        <f t="shared" si="45"/>
        <v>76901.59000000001</v>
      </c>
      <c r="N145" s="309">
        <f t="shared" si="45"/>
        <v>76901.59000000001</v>
      </c>
      <c r="O145" s="309">
        <f t="shared" si="45"/>
        <v>0</v>
      </c>
      <c r="P145" s="309">
        <f t="shared" si="45"/>
        <v>0</v>
      </c>
      <c r="Q145" s="309">
        <f t="shared" si="45"/>
        <v>76901.59000000001</v>
      </c>
      <c r="R145" s="309"/>
      <c r="S145" s="309"/>
    </row>
    <row r="146" spans="1:19" ht="44.25" customHeight="1">
      <c r="A146" s="378" t="s">
        <v>92</v>
      </c>
      <c r="B146" s="379" t="s">
        <v>93</v>
      </c>
      <c r="C146" s="378" t="s">
        <v>94</v>
      </c>
      <c r="D146" s="55" t="s">
        <v>200</v>
      </c>
      <c r="E146" s="320" t="s">
        <v>338</v>
      </c>
      <c r="F146" s="244">
        <v>8</v>
      </c>
      <c r="G146" s="291">
        <v>1</v>
      </c>
      <c r="H146" s="215">
        <f>I146+J146</f>
        <v>97.2</v>
      </c>
      <c r="I146" s="314">
        <v>96</v>
      </c>
      <c r="J146" s="314">
        <v>1.2</v>
      </c>
      <c r="K146" s="314">
        <v>0</v>
      </c>
      <c r="L146" s="300">
        <f>H146</f>
        <v>97.2</v>
      </c>
      <c r="M146" s="418">
        <v>0</v>
      </c>
      <c r="N146" s="294">
        <v>0</v>
      </c>
      <c r="O146" s="294">
        <v>0</v>
      </c>
      <c r="P146" s="294">
        <v>0</v>
      </c>
      <c r="Q146" s="286">
        <f>O146</f>
        <v>0</v>
      </c>
      <c r="R146" s="299">
        <v>0</v>
      </c>
      <c r="S146" s="296">
        <v>0</v>
      </c>
    </row>
    <row r="147" spans="1:19" s="278" customFormat="1" ht="20.25" customHeight="1">
      <c r="A147" s="534" t="s">
        <v>95</v>
      </c>
      <c r="B147" s="34" t="s">
        <v>316</v>
      </c>
      <c r="C147" s="309"/>
      <c r="D147" s="279"/>
      <c r="E147" s="279"/>
      <c r="F147" s="111"/>
      <c r="G147" s="111"/>
      <c r="H147" s="279">
        <f>SUM(H146)</f>
        <v>97.2</v>
      </c>
      <c r="I147" s="279">
        <f aca="true" t="shared" si="46" ref="I147:Q147">SUM(I146)</f>
        <v>96</v>
      </c>
      <c r="J147" s="279">
        <f t="shared" si="46"/>
        <v>1.2</v>
      </c>
      <c r="K147" s="279">
        <f t="shared" si="46"/>
        <v>0</v>
      </c>
      <c r="L147" s="279">
        <f t="shared" si="46"/>
        <v>97.2</v>
      </c>
      <c r="M147" s="279">
        <f t="shared" si="46"/>
        <v>0</v>
      </c>
      <c r="N147" s="279">
        <f t="shared" si="46"/>
        <v>0</v>
      </c>
      <c r="O147" s="279">
        <f t="shared" si="46"/>
        <v>0</v>
      </c>
      <c r="P147" s="279">
        <f t="shared" si="46"/>
        <v>0</v>
      </c>
      <c r="Q147" s="279">
        <f t="shared" si="46"/>
        <v>0</v>
      </c>
      <c r="R147" s="279"/>
      <c r="S147" s="279"/>
    </row>
    <row r="148" spans="1:19" ht="56.25" customHeight="1">
      <c r="A148" s="530"/>
      <c r="B148" s="534" t="s">
        <v>321</v>
      </c>
      <c r="C148" s="211" t="s">
        <v>184</v>
      </c>
      <c r="D148" s="193" t="s">
        <v>187</v>
      </c>
      <c r="E148" s="329" t="s">
        <v>647</v>
      </c>
      <c r="F148" s="575">
        <v>6.17797</v>
      </c>
      <c r="G148" s="577">
        <v>1485</v>
      </c>
      <c r="H148" s="212">
        <f aca="true" t="shared" si="47" ref="H148:H200">L148</f>
        <v>42685.100000000006</v>
      </c>
      <c r="I148" s="36">
        <v>41823.8</v>
      </c>
      <c r="J148" s="36">
        <v>861.3</v>
      </c>
      <c r="K148" s="318">
        <v>0</v>
      </c>
      <c r="L148" s="300">
        <f>J148+I148+K148</f>
        <v>42685.100000000006</v>
      </c>
      <c r="M148" s="648">
        <f aca="true" t="shared" si="48" ref="M148:M172">Q148</f>
        <v>29935.5</v>
      </c>
      <c r="N148" s="276">
        <v>11288.1</v>
      </c>
      <c r="O148" s="294">
        <v>222.1</v>
      </c>
      <c r="P148" s="294">
        <v>0</v>
      </c>
      <c r="Q148" s="549">
        <f>N148+N149+O148+O149+P148+P149</f>
        <v>29935.5</v>
      </c>
      <c r="R148" s="570">
        <v>1229</v>
      </c>
      <c r="S148" s="570">
        <v>1222</v>
      </c>
    </row>
    <row r="149" spans="1:19" ht="30.75" customHeight="1">
      <c r="A149" s="530"/>
      <c r="B149" s="530"/>
      <c r="C149" s="211" t="s">
        <v>185</v>
      </c>
      <c r="D149" s="195" t="s">
        <v>186</v>
      </c>
      <c r="E149" s="330" t="s">
        <v>595</v>
      </c>
      <c r="F149" s="576"/>
      <c r="G149" s="578"/>
      <c r="H149" s="212">
        <f t="shared" si="47"/>
        <v>68267.7</v>
      </c>
      <c r="I149" s="46">
        <v>68267.7</v>
      </c>
      <c r="J149" s="46">
        <v>0</v>
      </c>
      <c r="K149" s="50">
        <v>0</v>
      </c>
      <c r="L149" s="300">
        <f>J149+I149+K149</f>
        <v>68267.7</v>
      </c>
      <c r="M149" s="649"/>
      <c r="N149" s="276">
        <v>18425.3</v>
      </c>
      <c r="O149" s="294">
        <v>0</v>
      </c>
      <c r="P149" s="294">
        <v>0</v>
      </c>
      <c r="Q149" s="550"/>
      <c r="R149" s="571"/>
      <c r="S149" s="571"/>
    </row>
    <row r="150" spans="1:19" ht="126" customHeight="1">
      <c r="A150" s="530"/>
      <c r="B150" s="530"/>
      <c r="C150" s="304" t="s">
        <v>171</v>
      </c>
      <c r="D150" s="55" t="s">
        <v>268</v>
      </c>
      <c r="E150" s="320" t="s">
        <v>389</v>
      </c>
      <c r="F150" s="248" t="s">
        <v>715</v>
      </c>
      <c r="G150" s="11">
        <v>1055</v>
      </c>
      <c r="H150" s="212">
        <f t="shared" si="47"/>
        <v>67865.2</v>
      </c>
      <c r="I150" s="316">
        <v>66994.3</v>
      </c>
      <c r="J150" s="316">
        <v>870.9</v>
      </c>
      <c r="K150" s="316">
        <v>0</v>
      </c>
      <c r="L150" s="300">
        <f>J150+I150+K150</f>
        <v>67865.2</v>
      </c>
      <c r="M150" s="419">
        <f t="shared" si="48"/>
        <v>21782</v>
      </c>
      <c r="N150" s="286">
        <v>21535.6</v>
      </c>
      <c r="O150" s="294">
        <v>246.4</v>
      </c>
      <c r="P150" s="294">
        <v>0</v>
      </c>
      <c r="Q150" s="286">
        <f>O150+N150+P150</f>
        <v>21782</v>
      </c>
      <c r="R150" s="296">
        <v>1168</v>
      </c>
      <c r="S150" s="296">
        <v>1073</v>
      </c>
    </row>
    <row r="151" spans="1:19" ht="36">
      <c r="A151" s="530"/>
      <c r="B151" s="530"/>
      <c r="C151" s="378" t="s">
        <v>96</v>
      </c>
      <c r="D151" s="55" t="s">
        <v>221</v>
      </c>
      <c r="E151" s="320" t="s">
        <v>395</v>
      </c>
      <c r="F151" s="244">
        <v>1</v>
      </c>
      <c r="G151" s="378">
        <v>5750</v>
      </c>
      <c r="H151" s="212">
        <f t="shared" si="47"/>
        <v>68673</v>
      </c>
      <c r="I151" s="314">
        <v>67500</v>
      </c>
      <c r="J151" s="314">
        <v>1173</v>
      </c>
      <c r="K151" s="314">
        <v>0</v>
      </c>
      <c r="L151" s="300">
        <f aca="true" t="shared" si="49" ref="L151:L174">J151+I151+K151</f>
        <v>68673</v>
      </c>
      <c r="M151" s="419">
        <f t="shared" si="48"/>
        <v>22759.3</v>
      </c>
      <c r="N151" s="286">
        <v>22399</v>
      </c>
      <c r="O151" s="294">
        <v>360.3</v>
      </c>
      <c r="P151" s="294">
        <v>0</v>
      </c>
      <c r="Q151" s="286">
        <f aca="true" t="shared" si="50" ref="Q151:Q169">O151+N151</f>
        <v>22759.3</v>
      </c>
      <c r="R151" s="296">
        <v>5636</v>
      </c>
      <c r="S151" s="296">
        <v>5585</v>
      </c>
    </row>
    <row r="152" spans="1:19" ht="36">
      <c r="A152" s="530"/>
      <c r="B152" s="530"/>
      <c r="C152" s="378" t="s">
        <v>97</v>
      </c>
      <c r="D152" s="55" t="s">
        <v>222</v>
      </c>
      <c r="E152" s="320" t="s">
        <v>348</v>
      </c>
      <c r="F152" s="244">
        <v>1.2</v>
      </c>
      <c r="G152" s="378">
        <v>45</v>
      </c>
      <c r="H152" s="212">
        <f t="shared" si="47"/>
        <v>563.9000000000001</v>
      </c>
      <c r="I152" s="314">
        <v>547.2</v>
      </c>
      <c r="J152" s="314">
        <v>16.7</v>
      </c>
      <c r="K152" s="314">
        <v>0</v>
      </c>
      <c r="L152" s="300">
        <f t="shared" si="49"/>
        <v>563.9000000000001</v>
      </c>
      <c r="M152" s="419">
        <f t="shared" si="48"/>
        <v>194.5</v>
      </c>
      <c r="N152" s="286">
        <v>189.6</v>
      </c>
      <c r="O152" s="294">
        <v>4.9</v>
      </c>
      <c r="P152" s="294">
        <v>0</v>
      </c>
      <c r="Q152" s="286">
        <f t="shared" si="50"/>
        <v>194.5</v>
      </c>
      <c r="R152" s="296">
        <v>43</v>
      </c>
      <c r="S152" s="296">
        <v>37</v>
      </c>
    </row>
    <row r="153" spans="1:19" ht="24">
      <c r="A153" s="530"/>
      <c r="B153" s="530"/>
      <c r="C153" s="378" t="s">
        <v>98</v>
      </c>
      <c r="D153" s="55" t="s">
        <v>292</v>
      </c>
      <c r="E153" s="320" t="s">
        <v>354</v>
      </c>
      <c r="F153" s="244">
        <v>1.2</v>
      </c>
      <c r="G153" s="378">
        <v>14</v>
      </c>
      <c r="H153" s="212">
        <f t="shared" si="47"/>
        <v>205.4</v>
      </c>
      <c r="I153" s="314">
        <v>201.6</v>
      </c>
      <c r="J153" s="314">
        <v>3.8</v>
      </c>
      <c r="K153" s="314">
        <v>0</v>
      </c>
      <c r="L153" s="300">
        <f t="shared" si="49"/>
        <v>205.4</v>
      </c>
      <c r="M153" s="419">
        <f t="shared" si="48"/>
        <v>58.6</v>
      </c>
      <c r="N153" s="286">
        <v>57.6</v>
      </c>
      <c r="O153" s="294">
        <v>1</v>
      </c>
      <c r="P153" s="294">
        <v>0</v>
      </c>
      <c r="Q153" s="286">
        <f t="shared" si="50"/>
        <v>58.6</v>
      </c>
      <c r="R153" s="296">
        <v>12</v>
      </c>
      <c r="S153" s="296">
        <v>12</v>
      </c>
    </row>
    <row r="154" spans="1:19" ht="36">
      <c r="A154" s="530"/>
      <c r="B154" s="530"/>
      <c r="C154" s="378" t="s">
        <v>99</v>
      </c>
      <c r="D154" s="55" t="s">
        <v>223</v>
      </c>
      <c r="E154" s="320" t="s">
        <v>357</v>
      </c>
      <c r="F154" s="244" t="s">
        <v>711</v>
      </c>
      <c r="G154" s="378">
        <v>9</v>
      </c>
      <c r="H154" s="212">
        <f t="shared" si="47"/>
        <v>126.8</v>
      </c>
      <c r="I154" s="314">
        <v>124.8</v>
      </c>
      <c r="J154" s="314">
        <v>2</v>
      </c>
      <c r="K154" s="314">
        <v>0</v>
      </c>
      <c r="L154" s="300">
        <f t="shared" si="49"/>
        <v>126.8</v>
      </c>
      <c r="M154" s="419">
        <f t="shared" si="48"/>
        <v>40</v>
      </c>
      <c r="N154" s="286">
        <v>39.4</v>
      </c>
      <c r="O154" s="294">
        <v>0.6</v>
      </c>
      <c r="P154" s="294">
        <v>0</v>
      </c>
      <c r="Q154" s="286">
        <f t="shared" si="50"/>
        <v>40</v>
      </c>
      <c r="R154" s="296">
        <v>7</v>
      </c>
      <c r="S154" s="296">
        <v>6</v>
      </c>
    </row>
    <row r="155" spans="1:19" ht="54" customHeight="1">
      <c r="A155" s="530"/>
      <c r="B155" s="530"/>
      <c r="C155" s="378" t="s">
        <v>100</v>
      </c>
      <c r="D155" s="55" t="s">
        <v>224</v>
      </c>
      <c r="E155" s="320" t="s">
        <v>396</v>
      </c>
      <c r="F155" s="244" t="s">
        <v>719</v>
      </c>
      <c r="G155" s="378" t="s">
        <v>720</v>
      </c>
      <c r="H155" s="212">
        <f t="shared" si="47"/>
        <v>65990.7</v>
      </c>
      <c r="I155" s="314">
        <v>64444</v>
      </c>
      <c r="J155" s="314">
        <v>1546.7</v>
      </c>
      <c r="K155" s="314">
        <v>0</v>
      </c>
      <c r="L155" s="300">
        <f t="shared" si="49"/>
        <v>65990.7</v>
      </c>
      <c r="M155" s="419">
        <f t="shared" si="48"/>
        <v>276.09999999999997</v>
      </c>
      <c r="N155" s="286">
        <v>264.7</v>
      </c>
      <c r="O155" s="294">
        <v>11.4</v>
      </c>
      <c r="P155" s="294">
        <v>0</v>
      </c>
      <c r="Q155" s="286">
        <f t="shared" si="50"/>
        <v>276.09999999999997</v>
      </c>
      <c r="R155" s="285" t="s">
        <v>858</v>
      </c>
      <c r="S155" s="296">
        <v>1</v>
      </c>
    </row>
    <row r="156" spans="1:19" ht="36">
      <c r="A156" s="530"/>
      <c r="B156" s="530"/>
      <c r="C156" s="378" t="s">
        <v>101</v>
      </c>
      <c r="D156" s="55" t="s">
        <v>225</v>
      </c>
      <c r="E156" s="320" t="s">
        <v>845</v>
      </c>
      <c r="F156" s="244">
        <v>0</v>
      </c>
      <c r="G156" s="378">
        <v>0</v>
      </c>
      <c r="H156" s="212">
        <f t="shared" si="47"/>
        <v>6652.3</v>
      </c>
      <c r="I156" s="314">
        <v>6490</v>
      </c>
      <c r="J156" s="314">
        <v>162.3</v>
      </c>
      <c r="K156" s="314">
        <v>0</v>
      </c>
      <c r="L156" s="300">
        <f t="shared" si="49"/>
        <v>6652.3</v>
      </c>
      <c r="M156" s="419">
        <f t="shared" si="48"/>
        <v>6349.6</v>
      </c>
      <c r="N156" s="286">
        <v>6315</v>
      </c>
      <c r="O156" s="294">
        <v>34.6</v>
      </c>
      <c r="P156" s="294">
        <v>0</v>
      </c>
      <c r="Q156" s="286">
        <f t="shared" si="50"/>
        <v>6349.6</v>
      </c>
      <c r="R156" s="296">
        <v>1262</v>
      </c>
      <c r="S156" s="296">
        <v>1262</v>
      </c>
    </row>
    <row r="157" spans="1:19" ht="48">
      <c r="A157" s="530"/>
      <c r="B157" s="530"/>
      <c r="C157" s="378" t="s">
        <v>102</v>
      </c>
      <c r="D157" s="55" t="s">
        <v>226</v>
      </c>
      <c r="E157" s="320" t="s">
        <v>349</v>
      </c>
      <c r="F157" s="247">
        <v>9.464</v>
      </c>
      <c r="G157" s="378">
        <v>140</v>
      </c>
      <c r="H157" s="212">
        <f t="shared" si="47"/>
        <v>15691.1</v>
      </c>
      <c r="I157" s="314">
        <v>15312.7</v>
      </c>
      <c r="J157" s="314">
        <v>378.4</v>
      </c>
      <c r="K157" s="314">
        <v>0</v>
      </c>
      <c r="L157" s="300">
        <f t="shared" si="49"/>
        <v>15691.1</v>
      </c>
      <c r="M157" s="419">
        <f t="shared" si="48"/>
        <v>5351.700000000001</v>
      </c>
      <c r="N157" s="286">
        <v>5224.1</v>
      </c>
      <c r="O157" s="294">
        <v>127.6</v>
      </c>
      <c r="P157" s="294">
        <v>0</v>
      </c>
      <c r="Q157" s="286">
        <f t="shared" si="50"/>
        <v>5351.700000000001</v>
      </c>
      <c r="R157" s="296">
        <v>146</v>
      </c>
      <c r="S157" s="296">
        <v>133</v>
      </c>
    </row>
    <row r="158" spans="1:19" ht="24">
      <c r="A158" s="530"/>
      <c r="B158" s="530"/>
      <c r="C158" s="378" t="s">
        <v>103</v>
      </c>
      <c r="D158" s="55" t="s">
        <v>227</v>
      </c>
      <c r="E158" s="320" t="s">
        <v>398</v>
      </c>
      <c r="F158" s="247">
        <v>7.28</v>
      </c>
      <c r="G158" s="378">
        <v>1262</v>
      </c>
      <c r="H158" s="212">
        <f t="shared" si="47"/>
        <v>112697</v>
      </c>
      <c r="I158" s="314">
        <v>110248.3</v>
      </c>
      <c r="J158" s="314">
        <v>2448.7</v>
      </c>
      <c r="K158" s="314">
        <v>0</v>
      </c>
      <c r="L158" s="300">
        <f t="shared" si="49"/>
        <v>112697</v>
      </c>
      <c r="M158" s="419">
        <f t="shared" si="48"/>
        <v>37877.399999999994</v>
      </c>
      <c r="N158" s="286">
        <v>37080.7</v>
      </c>
      <c r="O158" s="294">
        <v>796.7</v>
      </c>
      <c r="P158" s="294">
        <v>0</v>
      </c>
      <c r="Q158" s="286">
        <f t="shared" si="50"/>
        <v>37877.399999999994</v>
      </c>
      <c r="R158" s="296">
        <v>1288</v>
      </c>
      <c r="S158" s="296">
        <v>1262</v>
      </c>
    </row>
    <row r="159" spans="1:19" ht="24">
      <c r="A159" s="530"/>
      <c r="B159" s="530"/>
      <c r="C159" s="378" t="s">
        <v>104</v>
      </c>
      <c r="D159" s="55" t="s">
        <v>228</v>
      </c>
      <c r="E159" s="320" t="s">
        <v>400</v>
      </c>
      <c r="F159" s="244" t="s">
        <v>499</v>
      </c>
      <c r="G159" s="378" t="s">
        <v>723</v>
      </c>
      <c r="H159" s="212">
        <f t="shared" si="47"/>
        <v>383627.487</v>
      </c>
      <c r="I159" s="314">
        <v>376686.787</v>
      </c>
      <c r="J159" s="314">
        <v>6940.7</v>
      </c>
      <c r="K159" s="314">
        <v>0</v>
      </c>
      <c r="L159" s="300">
        <f t="shared" si="49"/>
        <v>383627.487</v>
      </c>
      <c r="M159" s="419">
        <f t="shared" si="48"/>
        <v>133107.6</v>
      </c>
      <c r="N159" s="286">
        <v>130973.3</v>
      </c>
      <c r="O159" s="294">
        <v>2134.3</v>
      </c>
      <c r="P159" s="294">
        <v>0</v>
      </c>
      <c r="Q159" s="286">
        <f t="shared" si="50"/>
        <v>133107.6</v>
      </c>
      <c r="R159" s="296" t="s">
        <v>859</v>
      </c>
      <c r="S159" s="296" t="s">
        <v>860</v>
      </c>
    </row>
    <row r="160" spans="1:19" ht="48">
      <c r="A160" s="530"/>
      <c r="B160" s="530"/>
      <c r="C160" s="378" t="s">
        <v>105</v>
      </c>
      <c r="D160" s="55" t="s">
        <v>229</v>
      </c>
      <c r="E160" s="320" t="s">
        <v>345</v>
      </c>
      <c r="F160" s="244">
        <v>3.5</v>
      </c>
      <c r="G160" s="378">
        <v>90</v>
      </c>
      <c r="H160" s="212">
        <f t="shared" si="47"/>
        <v>3836.7</v>
      </c>
      <c r="I160" s="314">
        <v>3780</v>
      </c>
      <c r="J160" s="314">
        <v>56.7</v>
      </c>
      <c r="K160" s="314">
        <v>0</v>
      </c>
      <c r="L160" s="300">
        <f t="shared" si="49"/>
        <v>3836.7</v>
      </c>
      <c r="M160" s="419">
        <f t="shared" si="48"/>
        <v>1462.9</v>
      </c>
      <c r="N160" s="286">
        <v>1442</v>
      </c>
      <c r="O160" s="294">
        <v>20.9</v>
      </c>
      <c r="P160" s="294">
        <v>0</v>
      </c>
      <c r="Q160" s="286">
        <f t="shared" si="50"/>
        <v>1462.9</v>
      </c>
      <c r="R160" s="296">
        <v>104</v>
      </c>
      <c r="S160" s="296">
        <v>100</v>
      </c>
    </row>
    <row r="161" spans="1:19" ht="24">
      <c r="A161" s="530"/>
      <c r="B161" s="530"/>
      <c r="C161" s="378" t="s">
        <v>106</v>
      </c>
      <c r="D161" s="55" t="s">
        <v>230</v>
      </c>
      <c r="E161" s="320" t="s">
        <v>387</v>
      </c>
      <c r="F161" s="244">
        <v>1.563</v>
      </c>
      <c r="G161" s="291">
        <v>1</v>
      </c>
      <c r="H161" s="212">
        <f t="shared" si="47"/>
        <v>19.400000000000002</v>
      </c>
      <c r="I161" s="314">
        <v>18.8</v>
      </c>
      <c r="J161" s="314">
        <v>0.6</v>
      </c>
      <c r="K161" s="314">
        <v>0</v>
      </c>
      <c r="L161" s="300">
        <f t="shared" si="49"/>
        <v>19.400000000000002</v>
      </c>
      <c r="M161" s="419">
        <f t="shared" si="48"/>
        <v>6.5</v>
      </c>
      <c r="N161" s="286">
        <v>6.3</v>
      </c>
      <c r="O161" s="294">
        <v>0.2</v>
      </c>
      <c r="P161" s="294">
        <v>0</v>
      </c>
      <c r="Q161" s="286">
        <f t="shared" si="50"/>
        <v>6.5</v>
      </c>
      <c r="R161" s="296">
        <v>1</v>
      </c>
      <c r="S161" s="296">
        <v>1</v>
      </c>
    </row>
    <row r="162" spans="1:19" ht="24">
      <c r="A162" s="530"/>
      <c r="B162" s="530"/>
      <c r="C162" s="378" t="s">
        <v>107</v>
      </c>
      <c r="D162" s="55" t="s">
        <v>232</v>
      </c>
      <c r="E162" s="320" t="s">
        <v>346</v>
      </c>
      <c r="F162" s="244">
        <v>150</v>
      </c>
      <c r="G162" s="291">
        <v>4</v>
      </c>
      <c r="H162" s="212">
        <f t="shared" si="47"/>
        <v>618</v>
      </c>
      <c r="I162" s="314">
        <v>600</v>
      </c>
      <c r="J162" s="314">
        <v>18</v>
      </c>
      <c r="K162" s="314">
        <v>0</v>
      </c>
      <c r="L162" s="300">
        <f t="shared" si="49"/>
        <v>618</v>
      </c>
      <c r="M162" s="419">
        <f t="shared" si="48"/>
        <v>600</v>
      </c>
      <c r="N162" s="286">
        <v>600</v>
      </c>
      <c r="O162" s="294">
        <v>0</v>
      </c>
      <c r="P162" s="294">
        <v>0</v>
      </c>
      <c r="Q162" s="286">
        <f t="shared" si="50"/>
        <v>600</v>
      </c>
      <c r="R162" s="296">
        <v>4</v>
      </c>
      <c r="S162" s="296">
        <v>4</v>
      </c>
    </row>
    <row r="163" spans="1:19" ht="24">
      <c r="A163" s="530"/>
      <c r="B163" s="530"/>
      <c r="C163" s="378" t="s">
        <v>108</v>
      </c>
      <c r="D163" s="55" t="s">
        <v>233</v>
      </c>
      <c r="E163" s="320" t="s">
        <v>347</v>
      </c>
      <c r="F163" s="244">
        <v>35</v>
      </c>
      <c r="G163" s="291">
        <v>4</v>
      </c>
      <c r="H163" s="212">
        <f t="shared" si="47"/>
        <v>1718.5</v>
      </c>
      <c r="I163" s="314">
        <v>1680</v>
      </c>
      <c r="J163" s="314">
        <v>38.5</v>
      </c>
      <c r="K163" s="314">
        <v>0</v>
      </c>
      <c r="L163" s="300">
        <f t="shared" si="49"/>
        <v>1718.5</v>
      </c>
      <c r="M163" s="419">
        <f t="shared" si="48"/>
        <v>572.6</v>
      </c>
      <c r="N163" s="286">
        <v>560</v>
      </c>
      <c r="O163" s="294">
        <v>12.6</v>
      </c>
      <c r="P163" s="294">
        <v>0</v>
      </c>
      <c r="Q163" s="286">
        <f t="shared" si="50"/>
        <v>572.6</v>
      </c>
      <c r="R163" s="296">
        <v>4</v>
      </c>
      <c r="S163" s="296">
        <v>4</v>
      </c>
    </row>
    <row r="164" spans="1:19" ht="36">
      <c r="A164" s="530"/>
      <c r="B164" s="530"/>
      <c r="C164" s="378" t="s">
        <v>109</v>
      </c>
      <c r="D164" s="55" t="s">
        <v>234</v>
      </c>
      <c r="E164" s="320" t="s">
        <v>358</v>
      </c>
      <c r="F164" s="244">
        <v>64.71</v>
      </c>
      <c r="G164" s="291">
        <v>5</v>
      </c>
      <c r="H164" s="212">
        <f t="shared" si="47"/>
        <v>327.4</v>
      </c>
      <c r="I164" s="314">
        <v>323.5</v>
      </c>
      <c r="J164" s="314">
        <v>3.9</v>
      </c>
      <c r="K164" s="314">
        <v>0</v>
      </c>
      <c r="L164" s="300">
        <f t="shared" si="49"/>
        <v>327.4</v>
      </c>
      <c r="M164" s="396">
        <f t="shared" si="48"/>
        <v>0</v>
      </c>
      <c r="N164" s="286">
        <v>0</v>
      </c>
      <c r="O164" s="294">
        <v>0</v>
      </c>
      <c r="P164" s="294">
        <v>0</v>
      </c>
      <c r="Q164" s="286">
        <f t="shared" si="50"/>
        <v>0</v>
      </c>
      <c r="R164" s="296">
        <v>0</v>
      </c>
      <c r="S164" s="296">
        <v>0</v>
      </c>
    </row>
    <row r="165" spans="1:19" ht="36">
      <c r="A165" s="530"/>
      <c r="B165" s="530"/>
      <c r="C165" s="378" t="s">
        <v>110</v>
      </c>
      <c r="D165" s="55" t="s">
        <v>235</v>
      </c>
      <c r="E165" s="320" t="s">
        <v>359</v>
      </c>
      <c r="F165" s="244">
        <v>21.566</v>
      </c>
      <c r="G165" s="291">
        <v>6</v>
      </c>
      <c r="H165" s="212">
        <f>L165</f>
        <v>131</v>
      </c>
      <c r="I165" s="314">
        <v>129.4</v>
      </c>
      <c r="J165" s="314">
        <v>1.6</v>
      </c>
      <c r="K165" s="314">
        <v>0</v>
      </c>
      <c r="L165" s="300">
        <f>J165+I165+K165</f>
        <v>131</v>
      </c>
      <c r="M165" s="419">
        <f t="shared" si="48"/>
        <v>38.5</v>
      </c>
      <c r="N165" s="286">
        <v>38.2</v>
      </c>
      <c r="O165" s="294">
        <v>0.3</v>
      </c>
      <c r="P165" s="294">
        <v>0</v>
      </c>
      <c r="Q165" s="286">
        <f t="shared" si="50"/>
        <v>38.5</v>
      </c>
      <c r="R165" s="296">
        <v>2</v>
      </c>
      <c r="S165" s="296">
        <v>0</v>
      </c>
    </row>
    <row r="166" spans="1:19" ht="24">
      <c r="A166" s="530"/>
      <c r="B166" s="530"/>
      <c r="C166" s="378" t="s">
        <v>111</v>
      </c>
      <c r="D166" s="55" t="s">
        <v>236</v>
      </c>
      <c r="E166" s="320" t="s">
        <v>360</v>
      </c>
      <c r="F166" s="244">
        <v>53.92</v>
      </c>
      <c r="G166" s="291">
        <v>6</v>
      </c>
      <c r="H166" s="212">
        <f t="shared" si="47"/>
        <v>327.4</v>
      </c>
      <c r="I166" s="314">
        <v>323.5</v>
      </c>
      <c r="J166" s="314">
        <v>3.9</v>
      </c>
      <c r="K166" s="315">
        <v>0</v>
      </c>
      <c r="L166" s="300">
        <f t="shared" si="49"/>
        <v>327.4</v>
      </c>
      <c r="M166" s="419">
        <f t="shared" si="48"/>
        <v>0</v>
      </c>
      <c r="N166" s="286">
        <v>0</v>
      </c>
      <c r="O166" s="294">
        <v>0</v>
      </c>
      <c r="P166" s="294">
        <v>0</v>
      </c>
      <c r="Q166" s="286">
        <f t="shared" si="50"/>
        <v>0</v>
      </c>
      <c r="R166" s="296">
        <v>0</v>
      </c>
      <c r="S166" s="296">
        <v>0</v>
      </c>
    </row>
    <row r="167" spans="1:19" ht="48">
      <c r="A167" s="530"/>
      <c r="B167" s="530"/>
      <c r="C167" s="378" t="s">
        <v>112</v>
      </c>
      <c r="D167" s="55" t="s">
        <v>267</v>
      </c>
      <c r="E167" s="320" t="s">
        <v>399</v>
      </c>
      <c r="F167" s="244" t="s">
        <v>722</v>
      </c>
      <c r="G167" s="71">
        <v>4827</v>
      </c>
      <c r="H167" s="212">
        <f t="shared" si="47"/>
        <v>74159.29999999999</v>
      </c>
      <c r="I167" s="315">
        <v>72991.4</v>
      </c>
      <c r="J167" s="315">
        <v>1167.9</v>
      </c>
      <c r="K167" s="314">
        <v>0</v>
      </c>
      <c r="L167" s="300">
        <f t="shared" si="49"/>
        <v>74159.29999999999</v>
      </c>
      <c r="M167" s="419">
        <f t="shared" si="48"/>
        <v>25217.2</v>
      </c>
      <c r="N167" s="286">
        <v>24840.3</v>
      </c>
      <c r="O167" s="294">
        <v>376.9</v>
      </c>
      <c r="P167" s="294">
        <v>0</v>
      </c>
      <c r="Q167" s="286">
        <f t="shared" si="50"/>
        <v>25217.2</v>
      </c>
      <c r="R167" s="296">
        <v>5154</v>
      </c>
      <c r="S167" s="296">
        <v>4843</v>
      </c>
    </row>
    <row r="168" spans="1:19" ht="48">
      <c r="A168" s="530"/>
      <c r="B168" s="530"/>
      <c r="C168" s="378" t="s">
        <v>113</v>
      </c>
      <c r="D168" s="55" t="s">
        <v>269</v>
      </c>
      <c r="E168" s="320" t="s">
        <v>350</v>
      </c>
      <c r="F168" s="244" t="s">
        <v>684</v>
      </c>
      <c r="G168" s="291">
        <v>40</v>
      </c>
      <c r="H168" s="212">
        <f t="shared" si="47"/>
        <v>660.1</v>
      </c>
      <c r="I168" s="314">
        <v>642.1</v>
      </c>
      <c r="J168" s="314">
        <v>18</v>
      </c>
      <c r="K168" s="314">
        <v>0</v>
      </c>
      <c r="L168" s="300">
        <f t="shared" si="49"/>
        <v>660.1</v>
      </c>
      <c r="M168" s="419">
        <f t="shared" si="48"/>
        <v>193.79000000000002</v>
      </c>
      <c r="N168" s="286">
        <v>188.99</v>
      </c>
      <c r="O168" s="294">
        <v>4.8</v>
      </c>
      <c r="P168" s="294">
        <v>0</v>
      </c>
      <c r="Q168" s="286">
        <f t="shared" si="50"/>
        <v>193.79000000000002</v>
      </c>
      <c r="R168" s="296">
        <v>43</v>
      </c>
      <c r="S168" s="296">
        <v>42</v>
      </c>
    </row>
    <row r="169" spans="1:19" ht="36">
      <c r="A169" s="530"/>
      <c r="B169" s="530"/>
      <c r="C169" s="378" t="s">
        <v>114</v>
      </c>
      <c r="D169" s="55" t="s">
        <v>270</v>
      </c>
      <c r="E169" s="320" t="s">
        <v>355</v>
      </c>
      <c r="F169" s="244" t="s">
        <v>685</v>
      </c>
      <c r="G169" s="291">
        <v>10</v>
      </c>
      <c r="H169" s="212">
        <f t="shared" si="47"/>
        <v>418.09999999999997</v>
      </c>
      <c r="I169" s="314">
        <v>410.7</v>
      </c>
      <c r="J169" s="314">
        <v>7.4</v>
      </c>
      <c r="K169" s="314">
        <v>0</v>
      </c>
      <c r="L169" s="300">
        <f t="shared" si="49"/>
        <v>418.09999999999997</v>
      </c>
      <c r="M169" s="419">
        <f t="shared" si="48"/>
        <v>73.6</v>
      </c>
      <c r="N169" s="286">
        <v>72.3</v>
      </c>
      <c r="O169" s="294">
        <v>1.3</v>
      </c>
      <c r="P169" s="294">
        <v>0</v>
      </c>
      <c r="Q169" s="286">
        <f t="shared" si="50"/>
        <v>73.6</v>
      </c>
      <c r="R169" s="296">
        <v>10</v>
      </c>
      <c r="S169" s="296">
        <v>9</v>
      </c>
    </row>
    <row r="170" spans="1:19" ht="24" customHeight="1">
      <c r="A170" s="530"/>
      <c r="B170" s="530"/>
      <c r="C170" s="378" t="s">
        <v>115</v>
      </c>
      <c r="D170" s="55" t="s">
        <v>271</v>
      </c>
      <c r="E170" s="320" t="s">
        <v>436</v>
      </c>
      <c r="F170" s="244">
        <v>42</v>
      </c>
      <c r="G170" s="291">
        <v>1</v>
      </c>
      <c r="H170" s="212">
        <f t="shared" si="47"/>
        <v>42.5</v>
      </c>
      <c r="I170" s="314">
        <v>42</v>
      </c>
      <c r="J170" s="314">
        <v>0.5</v>
      </c>
      <c r="K170" s="314">
        <v>0</v>
      </c>
      <c r="L170" s="300">
        <f t="shared" si="49"/>
        <v>42.5</v>
      </c>
      <c r="M170" s="419">
        <f t="shared" si="48"/>
        <v>0</v>
      </c>
      <c r="N170" s="294">
        <v>0</v>
      </c>
      <c r="O170" s="294">
        <v>0</v>
      </c>
      <c r="P170" s="294">
        <v>0</v>
      </c>
      <c r="Q170" s="286">
        <f aca="true" t="shared" si="51" ref="Q170:Q190">O170+N170+P170</f>
        <v>0</v>
      </c>
      <c r="R170" s="296">
        <v>0</v>
      </c>
      <c r="S170" s="296">
        <v>0</v>
      </c>
    </row>
    <row r="171" spans="1:19" ht="24" customHeight="1">
      <c r="A171" s="530"/>
      <c r="B171" s="530"/>
      <c r="C171" s="378" t="s">
        <v>116</v>
      </c>
      <c r="D171" s="55" t="s">
        <v>272</v>
      </c>
      <c r="E171" s="320" t="s">
        <v>435</v>
      </c>
      <c r="F171" s="244" t="s">
        <v>710</v>
      </c>
      <c r="G171" s="291">
        <v>1</v>
      </c>
      <c r="H171" s="212">
        <f t="shared" si="47"/>
        <v>3.1</v>
      </c>
      <c r="I171" s="314">
        <v>3</v>
      </c>
      <c r="J171" s="314">
        <v>0.1</v>
      </c>
      <c r="K171" s="314">
        <v>0</v>
      </c>
      <c r="L171" s="300">
        <f>J171+I171+K171</f>
        <v>3.1</v>
      </c>
      <c r="M171" s="419">
        <f t="shared" si="48"/>
        <v>0</v>
      </c>
      <c r="N171" s="294">
        <v>0</v>
      </c>
      <c r="O171" s="294">
        <v>0</v>
      </c>
      <c r="P171" s="294">
        <v>0</v>
      </c>
      <c r="Q171" s="286">
        <f t="shared" si="51"/>
        <v>0</v>
      </c>
      <c r="R171" s="299">
        <v>0</v>
      </c>
      <c r="S171" s="296">
        <v>0</v>
      </c>
    </row>
    <row r="172" spans="1:19" ht="48">
      <c r="A172" s="530"/>
      <c r="B172" s="530"/>
      <c r="C172" s="378" t="s">
        <v>117</v>
      </c>
      <c r="D172" s="55" t="s">
        <v>273</v>
      </c>
      <c r="E172" s="320" t="s">
        <v>434</v>
      </c>
      <c r="F172" s="244" t="s">
        <v>686</v>
      </c>
      <c r="G172" s="291">
        <v>3</v>
      </c>
      <c r="H172" s="212">
        <f t="shared" si="47"/>
        <v>94.39999999999999</v>
      </c>
      <c r="I172" s="314">
        <v>93.3</v>
      </c>
      <c r="J172" s="314">
        <v>1.1</v>
      </c>
      <c r="K172" s="314">
        <v>0</v>
      </c>
      <c r="L172" s="300">
        <f t="shared" si="49"/>
        <v>94.39999999999999</v>
      </c>
      <c r="M172" s="419">
        <f t="shared" si="48"/>
        <v>16.1</v>
      </c>
      <c r="N172" s="286">
        <v>15.9</v>
      </c>
      <c r="O172" s="294">
        <v>0.2</v>
      </c>
      <c r="P172" s="294">
        <v>0</v>
      </c>
      <c r="Q172" s="286">
        <f t="shared" si="51"/>
        <v>16.1</v>
      </c>
      <c r="R172" s="299">
        <v>3</v>
      </c>
      <c r="S172" s="296">
        <v>2</v>
      </c>
    </row>
    <row r="173" spans="1:19" ht="36">
      <c r="A173" s="530"/>
      <c r="B173" s="530"/>
      <c r="C173" s="378" t="s">
        <v>118</v>
      </c>
      <c r="D173" s="55" t="s">
        <v>274</v>
      </c>
      <c r="E173" s="320" t="s">
        <v>361</v>
      </c>
      <c r="F173" s="244" t="s">
        <v>687</v>
      </c>
      <c r="G173" s="291">
        <v>150</v>
      </c>
      <c r="H173" s="212">
        <f t="shared" si="47"/>
        <v>2173.4</v>
      </c>
      <c r="I173" s="315">
        <v>2146.6</v>
      </c>
      <c r="J173" s="315">
        <v>26.8</v>
      </c>
      <c r="K173" s="315">
        <v>0</v>
      </c>
      <c r="L173" s="300">
        <f t="shared" si="49"/>
        <v>2173.4</v>
      </c>
      <c r="M173" s="418">
        <f>Q173</f>
        <v>753.3</v>
      </c>
      <c r="N173" s="286">
        <v>744.4</v>
      </c>
      <c r="O173" s="294">
        <v>8.9</v>
      </c>
      <c r="P173" s="294">
        <v>0</v>
      </c>
      <c r="Q173" s="286">
        <f t="shared" si="51"/>
        <v>753.3</v>
      </c>
      <c r="R173" s="296">
        <v>149</v>
      </c>
      <c r="S173" s="296">
        <v>131</v>
      </c>
    </row>
    <row r="174" spans="1:19" ht="48">
      <c r="A174" s="530"/>
      <c r="B174" s="530"/>
      <c r="C174" s="378" t="s">
        <v>119</v>
      </c>
      <c r="D174" s="55" t="s">
        <v>275</v>
      </c>
      <c r="E174" s="320" t="s">
        <v>381</v>
      </c>
      <c r="F174" s="244">
        <v>0</v>
      </c>
      <c r="G174" s="291">
        <v>0</v>
      </c>
      <c r="H174" s="212">
        <f t="shared" si="47"/>
        <v>0</v>
      </c>
      <c r="I174" s="314">
        <v>0</v>
      </c>
      <c r="J174" s="314">
        <v>0</v>
      </c>
      <c r="K174" s="314">
        <v>0</v>
      </c>
      <c r="L174" s="316">
        <f t="shared" si="49"/>
        <v>0</v>
      </c>
      <c r="M174" s="358">
        <f>Q174</f>
        <v>0</v>
      </c>
      <c r="N174" s="286">
        <v>0</v>
      </c>
      <c r="O174" s="294">
        <v>0</v>
      </c>
      <c r="P174" s="294">
        <v>0</v>
      </c>
      <c r="Q174" s="286">
        <f t="shared" si="51"/>
        <v>0</v>
      </c>
      <c r="R174" s="299">
        <v>0</v>
      </c>
      <c r="S174" s="296">
        <v>0</v>
      </c>
    </row>
    <row r="175" spans="1:19" ht="27.75" customHeight="1">
      <c r="A175" s="530"/>
      <c r="B175" s="530"/>
      <c r="C175" s="534" t="s">
        <v>120</v>
      </c>
      <c r="D175" s="55" t="s">
        <v>276</v>
      </c>
      <c r="E175" s="633" t="s">
        <v>390</v>
      </c>
      <c r="F175" s="244">
        <v>2</v>
      </c>
      <c r="G175" s="291">
        <v>100</v>
      </c>
      <c r="H175" s="212">
        <f t="shared" si="47"/>
        <v>200</v>
      </c>
      <c r="I175" s="314">
        <v>200</v>
      </c>
      <c r="J175" s="314">
        <v>0</v>
      </c>
      <c r="K175" s="314">
        <v>0</v>
      </c>
      <c r="L175" s="316">
        <f>J175+I175+K175</f>
        <v>200</v>
      </c>
      <c r="M175" s="418">
        <f aca="true" t="shared" si="52" ref="M175:M188">Q175</f>
        <v>190</v>
      </c>
      <c r="N175" s="286">
        <v>190</v>
      </c>
      <c r="O175" s="294">
        <v>0</v>
      </c>
      <c r="P175" s="294">
        <v>0</v>
      </c>
      <c r="Q175" s="286">
        <f t="shared" si="51"/>
        <v>190</v>
      </c>
      <c r="R175" s="299">
        <v>0</v>
      </c>
      <c r="S175" s="296">
        <v>0</v>
      </c>
    </row>
    <row r="176" spans="1:19" ht="37.5" customHeight="1">
      <c r="A176" s="530"/>
      <c r="B176" s="530"/>
      <c r="C176" s="531"/>
      <c r="D176" s="55"/>
      <c r="E176" s="634"/>
      <c r="F176" s="244" t="s">
        <v>716</v>
      </c>
      <c r="G176" s="71">
        <v>886</v>
      </c>
      <c r="H176" s="212">
        <f t="shared" si="47"/>
        <v>13589</v>
      </c>
      <c r="I176" s="314">
        <f>13585.1-200</f>
        <v>13385.1</v>
      </c>
      <c r="J176" s="314">
        <v>203.9</v>
      </c>
      <c r="K176" s="314">
        <v>0</v>
      </c>
      <c r="L176" s="300">
        <f aca="true" t="shared" si="53" ref="L176:L189">J176+I176+K176</f>
        <v>13589</v>
      </c>
      <c r="M176" s="418">
        <f t="shared" si="52"/>
        <v>2610.9</v>
      </c>
      <c r="N176" s="286">
        <v>2575.5</v>
      </c>
      <c r="O176" s="294">
        <v>35.4</v>
      </c>
      <c r="P176" s="294">
        <v>0</v>
      </c>
      <c r="Q176" s="286">
        <f t="shared" si="51"/>
        <v>2610.9</v>
      </c>
      <c r="R176" s="299">
        <v>197</v>
      </c>
      <c r="S176" s="296">
        <v>20</v>
      </c>
    </row>
    <row r="177" spans="1:19" ht="24">
      <c r="A177" s="530"/>
      <c r="B177" s="530"/>
      <c r="C177" s="378" t="s">
        <v>121</v>
      </c>
      <c r="D177" s="55" t="s">
        <v>280</v>
      </c>
      <c r="E177" s="320" t="s">
        <v>356</v>
      </c>
      <c r="F177" s="244" t="s">
        <v>709</v>
      </c>
      <c r="G177" s="291">
        <v>4</v>
      </c>
      <c r="H177" s="212">
        <f t="shared" si="47"/>
        <v>81</v>
      </c>
      <c r="I177" s="315">
        <v>80</v>
      </c>
      <c r="J177" s="315">
        <v>1</v>
      </c>
      <c r="K177" s="315">
        <v>0</v>
      </c>
      <c r="L177" s="300">
        <f t="shared" si="53"/>
        <v>81</v>
      </c>
      <c r="M177" s="418">
        <f t="shared" si="52"/>
        <v>27.5</v>
      </c>
      <c r="N177" s="286">
        <v>27.2</v>
      </c>
      <c r="O177" s="294">
        <v>0.3</v>
      </c>
      <c r="P177" s="294">
        <v>0</v>
      </c>
      <c r="Q177" s="286">
        <f t="shared" si="51"/>
        <v>27.5</v>
      </c>
      <c r="R177" s="299">
        <v>2</v>
      </c>
      <c r="S177" s="296">
        <v>0</v>
      </c>
    </row>
    <row r="178" spans="1:19" ht="36">
      <c r="A178" s="530"/>
      <c r="B178" s="530"/>
      <c r="C178" s="378" t="s">
        <v>122</v>
      </c>
      <c r="D178" s="55" t="s">
        <v>281</v>
      </c>
      <c r="E178" s="320" t="s">
        <v>433</v>
      </c>
      <c r="F178" s="244">
        <v>1037</v>
      </c>
      <c r="G178" s="291">
        <v>1</v>
      </c>
      <c r="H178" s="212">
        <f t="shared" si="47"/>
        <v>2049.5</v>
      </c>
      <c r="I178" s="314">
        <v>2037</v>
      </c>
      <c r="J178" s="314">
        <v>12.5</v>
      </c>
      <c r="K178" s="314">
        <v>0</v>
      </c>
      <c r="L178" s="300">
        <f t="shared" si="53"/>
        <v>2049.5</v>
      </c>
      <c r="M178" s="418">
        <f t="shared" si="52"/>
        <v>1000</v>
      </c>
      <c r="N178" s="286">
        <v>1000</v>
      </c>
      <c r="O178" s="294">
        <v>0</v>
      </c>
      <c r="P178" s="294">
        <v>0</v>
      </c>
      <c r="Q178" s="286">
        <f t="shared" si="51"/>
        <v>1000</v>
      </c>
      <c r="R178" s="299">
        <v>1</v>
      </c>
      <c r="S178" s="296">
        <v>0</v>
      </c>
    </row>
    <row r="179" spans="1:19" ht="24">
      <c r="A179" s="530"/>
      <c r="B179" s="530"/>
      <c r="C179" s="378" t="s">
        <v>531</v>
      </c>
      <c r="D179" s="55" t="s">
        <v>242</v>
      </c>
      <c r="E179" s="320" t="s">
        <v>410</v>
      </c>
      <c r="F179" s="244" t="s">
        <v>500</v>
      </c>
      <c r="G179" s="291">
        <v>4723</v>
      </c>
      <c r="H179" s="212">
        <f t="shared" si="47"/>
        <v>74349.90000000001</v>
      </c>
      <c r="I179" s="314">
        <v>73163.3</v>
      </c>
      <c r="J179" s="314">
        <v>1186.6</v>
      </c>
      <c r="K179" s="314">
        <v>0</v>
      </c>
      <c r="L179" s="300">
        <f t="shared" si="53"/>
        <v>74349.90000000001</v>
      </c>
      <c r="M179" s="418">
        <f t="shared" si="52"/>
        <v>23939.199999999997</v>
      </c>
      <c r="N179" s="286">
        <v>23611.6</v>
      </c>
      <c r="O179" s="294">
        <v>327.6</v>
      </c>
      <c r="P179" s="294">
        <v>0</v>
      </c>
      <c r="Q179" s="286">
        <f t="shared" si="51"/>
        <v>23939.199999999997</v>
      </c>
      <c r="R179" s="296" t="s">
        <v>831</v>
      </c>
      <c r="S179" s="296" t="s">
        <v>861</v>
      </c>
    </row>
    <row r="180" spans="1:19" ht="36">
      <c r="A180" s="530"/>
      <c r="B180" s="530"/>
      <c r="C180" s="378" t="s">
        <v>561</v>
      </c>
      <c r="D180" s="55" t="s">
        <v>243</v>
      </c>
      <c r="E180" s="320" t="s">
        <v>626</v>
      </c>
      <c r="F180" s="247" t="s">
        <v>738</v>
      </c>
      <c r="G180" s="291">
        <v>15</v>
      </c>
      <c r="H180" s="212">
        <f t="shared" si="47"/>
        <v>426.1</v>
      </c>
      <c r="I180" s="314">
        <v>421</v>
      </c>
      <c r="J180" s="314">
        <v>5.1</v>
      </c>
      <c r="K180" s="314">
        <v>0</v>
      </c>
      <c r="L180" s="300">
        <f t="shared" si="53"/>
        <v>426.1</v>
      </c>
      <c r="M180" s="418">
        <f t="shared" si="52"/>
        <v>122.10000000000001</v>
      </c>
      <c r="N180" s="286">
        <v>120.7</v>
      </c>
      <c r="O180" s="294">
        <v>1.4</v>
      </c>
      <c r="P180" s="294">
        <v>0</v>
      </c>
      <c r="Q180" s="286">
        <f t="shared" si="51"/>
        <v>122.10000000000001</v>
      </c>
      <c r="R180" s="285" t="s">
        <v>825</v>
      </c>
      <c r="S180" s="285" t="s">
        <v>862</v>
      </c>
    </row>
    <row r="181" spans="1:19" ht="36">
      <c r="A181" s="530"/>
      <c r="B181" s="530"/>
      <c r="C181" s="378" t="s">
        <v>562</v>
      </c>
      <c r="D181" s="55" t="s">
        <v>244</v>
      </c>
      <c r="E181" s="320" t="s">
        <v>411</v>
      </c>
      <c r="F181" s="244" t="s">
        <v>412</v>
      </c>
      <c r="G181" s="291">
        <v>582</v>
      </c>
      <c r="H181" s="212">
        <f t="shared" si="47"/>
        <v>4901.2</v>
      </c>
      <c r="I181" s="314">
        <v>4824.5</v>
      </c>
      <c r="J181" s="314">
        <v>76.7</v>
      </c>
      <c r="K181" s="314">
        <v>0</v>
      </c>
      <c r="L181" s="300">
        <f t="shared" si="53"/>
        <v>4901.2</v>
      </c>
      <c r="M181" s="418">
        <f t="shared" si="52"/>
        <v>858.4000000000001</v>
      </c>
      <c r="N181" s="286">
        <v>848.7</v>
      </c>
      <c r="O181" s="294">
        <v>9.7</v>
      </c>
      <c r="P181" s="294">
        <v>0</v>
      </c>
      <c r="Q181" s="286">
        <f t="shared" si="51"/>
        <v>858.4000000000001</v>
      </c>
      <c r="R181" s="285" t="s">
        <v>833</v>
      </c>
      <c r="S181" s="296">
        <v>0</v>
      </c>
    </row>
    <row r="182" spans="1:19" ht="36">
      <c r="A182" s="530"/>
      <c r="B182" s="530"/>
      <c r="C182" s="378" t="s">
        <v>123</v>
      </c>
      <c r="D182" s="565" t="s">
        <v>245</v>
      </c>
      <c r="E182" s="633" t="s">
        <v>401</v>
      </c>
      <c r="F182" s="244">
        <v>117.58</v>
      </c>
      <c r="G182" s="291">
        <v>1</v>
      </c>
      <c r="H182" s="212">
        <f t="shared" si="47"/>
        <v>119</v>
      </c>
      <c r="I182" s="300">
        <v>117.6</v>
      </c>
      <c r="J182" s="300">
        <v>1.4</v>
      </c>
      <c r="K182" s="300">
        <v>0</v>
      </c>
      <c r="L182" s="300">
        <f t="shared" si="53"/>
        <v>119</v>
      </c>
      <c r="M182" s="418">
        <f t="shared" si="52"/>
        <v>0</v>
      </c>
      <c r="N182" s="286">
        <v>0</v>
      </c>
      <c r="O182" s="294">
        <v>0</v>
      </c>
      <c r="P182" s="294">
        <v>0</v>
      </c>
      <c r="Q182" s="286">
        <f t="shared" si="51"/>
        <v>0</v>
      </c>
      <c r="R182" s="299">
        <v>0</v>
      </c>
      <c r="S182" s="296">
        <v>0</v>
      </c>
    </row>
    <row r="183" spans="1:19" ht="36">
      <c r="A183" s="530"/>
      <c r="B183" s="530"/>
      <c r="C183" s="378" t="s">
        <v>124</v>
      </c>
      <c r="D183" s="566"/>
      <c r="E183" s="635"/>
      <c r="F183" s="244">
        <v>82.31</v>
      </c>
      <c r="G183" s="291">
        <v>1</v>
      </c>
      <c r="H183" s="212">
        <f t="shared" si="47"/>
        <v>83.71000000000001</v>
      </c>
      <c r="I183" s="300">
        <v>82.31</v>
      </c>
      <c r="J183" s="300">
        <v>1.4</v>
      </c>
      <c r="K183" s="300">
        <v>0</v>
      </c>
      <c r="L183" s="300">
        <f t="shared" si="53"/>
        <v>83.71000000000001</v>
      </c>
      <c r="M183" s="418">
        <f t="shared" si="52"/>
        <v>0</v>
      </c>
      <c r="N183" s="286">
        <v>0</v>
      </c>
      <c r="O183" s="294">
        <v>0</v>
      </c>
      <c r="P183" s="294">
        <v>0</v>
      </c>
      <c r="Q183" s="286">
        <f t="shared" si="51"/>
        <v>0</v>
      </c>
      <c r="R183" s="299">
        <v>0</v>
      </c>
      <c r="S183" s="296">
        <v>0</v>
      </c>
    </row>
    <row r="184" spans="1:19" ht="36">
      <c r="A184" s="530"/>
      <c r="B184" s="530"/>
      <c r="C184" s="378" t="s">
        <v>125</v>
      </c>
      <c r="D184" s="567"/>
      <c r="E184" s="634"/>
      <c r="F184" s="244">
        <v>58.79</v>
      </c>
      <c r="G184" s="291">
        <v>3</v>
      </c>
      <c r="H184" s="212">
        <f>L184</f>
        <v>180.8</v>
      </c>
      <c r="I184" s="300">
        <v>176.4</v>
      </c>
      <c r="J184" s="300">
        <v>4.4</v>
      </c>
      <c r="K184" s="300">
        <v>0</v>
      </c>
      <c r="L184" s="300">
        <f t="shared" si="53"/>
        <v>180.8</v>
      </c>
      <c r="M184" s="418">
        <f t="shared" si="52"/>
        <v>0</v>
      </c>
      <c r="N184" s="286">
        <v>0</v>
      </c>
      <c r="O184" s="294">
        <v>0</v>
      </c>
      <c r="P184" s="294">
        <v>0</v>
      </c>
      <c r="Q184" s="286">
        <f t="shared" si="51"/>
        <v>0</v>
      </c>
      <c r="R184" s="299">
        <v>0</v>
      </c>
      <c r="S184" s="296">
        <v>0</v>
      </c>
    </row>
    <row r="185" spans="1:19" ht="48">
      <c r="A185" s="530"/>
      <c r="B185" s="530"/>
      <c r="C185" s="378" t="s">
        <v>532</v>
      </c>
      <c r="D185" s="55" t="s">
        <v>246</v>
      </c>
      <c r="E185" s="320" t="s">
        <v>404</v>
      </c>
      <c r="F185" s="247">
        <v>0.3952</v>
      </c>
      <c r="G185" s="291">
        <v>3</v>
      </c>
      <c r="H185" s="212">
        <f t="shared" si="47"/>
        <v>14.5</v>
      </c>
      <c r="I185" s="314">
        <v>14.3</v>
      </c>
      <c r="J185" s="314">
        <v>0.2</v>
      </c>
      <c r="K185" s="314">
        <v>0</v>
      </c>
      <c r="L185" s="300">
        <f t="shared" si="53"/>
        <v>14.5</v>
      </c>
      <c r="M185" s="418">
        <f t="shared" si="52"/>
        <v>4.8</v>
      </c>
      <c r="N185" s="286">
        <v>4.7</v>
      </c>
      <c r="O185" s="294">
        <v>0.1</v>
      </c>
      <c r="P185" s="294">
        <v>0</v>
      </c>
      <c r="Q185" s="286">
        <f t="shared" si="51"/>
        <v>4.8</v>
      </c>
      <c r="R185" s="296" t="s">
        <v>632</v>
      </c>
      <c r="S185" s="296">
        <v>3</v>
      </c>
    </row>
    <row r="186" spans="1:19" ht="60">
      <c r="A186" s="530"/>
      <c r="B186" s="530"/>
      <c r="C186" s="378" t="s">
        <v>126</v>
      </c>
      <c r="D186" s="55" t="s">
        <v>251</v>
      </c>
      <c r="E186" s="320" t="s">
        <v>624</v>
      </c>
      <c r="F186" s="244">
        <v>12.5</v>
      </c>
      <c r="G186" s="291">
        <v>225</v>
      </c>
      <c r="H186" s="212">
        <f t="shared" si="47"/>
        <v>34239.4</v>
      </c>
      <c r="I186" s="314">
        <v>33750</v>
      </c>
      <c r="J186" s="314">
        <v>489.4</v>
      </c>
      <c r="K186" s="314">
        <v>0</v>
      </c>
      <c r="L186" s="300">
        <f t="shared" si="53"/>
        <v>34239.4</v>
      </c>
      <c r="M186" s="418">
        <f t="shared" si="52"/>
        <v>11453.3</v>
      </c>
      <c r="N186" s="286">
        <v>11297.3</v>
      </c>
      <c r="O186" s="294">
        <v>156</v>
      </c>
      <c r="P186" s="294">
        <v>0</v>
      </c>
      <c r="Q186" s="286">
        <f t="shared" si="51"/>
        <v>11453.3</v>
      </c>
      <c r="R186" s="296" t="s">
        <v>835</v>
      </c>
      <c r="S186" s="296" t="s">
        <v>863</v>
      </c>
    </row>
    <row r="187" spans="1:19" ht="24">
      <c r="A187" s="530"/>
      <c r="B187" s="530"/>
      <c r="C187" s="378" t="s">
        <v>311</v>
      </c>
      <c r="D187" s="55" t="s">
        <v>252</v>
      </c>
      <c r="E187" s="320" t="s">
        <v>618</v>
      </c>
      <c r="F187" s="248" t="s">
        <v>728</v>
      </c>
      <c r="G187" s="11" t="s">
        <v>729</v>
      </c>
      <c r="H187" s="212">
        <f t="shared" si="47"/>
        <v>25978.3</v>
      </c>
      <c r="I187" s="316">
        <v>25714.5</v>
      </c>
      <c r="J187" s="316">
        <v>263.8</v>
      </c>
      <c r="K187" s="316">
        <v>0</v>
      </c>
      <c r="L187" s="300">
        <f t="shared" si="53"/>
        <v>25978.3</v>
      </c>
      <c r="M187" s="418">
        <f t="shared" si="52"/>
        <v>8051.3</v>
      </c>
      <c r="N187" s="286">
        <v>7985.2</v>
      </c>
      <c r="O187" s="294">
        <v>66.1</v>
      </c>
      <c r="P187" s="294">
        <v>0</v>
      </c>
      <c r="Q187" s="286">
        <f t="shared" si="51"/>
        <v>8051.3</v>
      </c>
      <c r="R187" s="296" t="s">
        <v>802</v>
      </c>
      <c r="S187" s="296" t="s">
        <v>864</v>
      </c>
    </row>
    <row r="188" spans="1:19" ht="60">
      <c r="A188" s="530"/>
      <c r="B188" s="530"/>
      <c r="C188" s="378" t="s">
        <v>127</v>
      </c>
      <c r="D188" s="55" t="s">
        <v>288</v>
      </c>
      <c r="E188" s="320" t="s">
        <v>442</v>
      </c>
      <c r="F188" s="244" t="s">
        <v>688</v>
      </c>
      <c r="G188" s="291">
        <v>20</v>
      </c>
      <c r="H188" s="212">
        <f t="shared" si="47"/>
        <v>850.2</v>
      </c>
      <c r="I188" s="314">
        <v>840</v>
      </c>
      <c r="J188" s="314">
        <v>10.2</v>
      </c>
      <c r="K188" s="314">
        <v>0</v>
      </c>
      <c r="L188" s="300">
        <f t="shared" si="53"/>
        <v>850.2</v>
      </c>
      <c r="M188" s="418">
        <f t="shared" si="52"/>
        <v>213.4</v>
      </c>
      <c r="N188" s="286">
        <v>210.9</v>
      </c>
      <c r="O188" s="294">
        <v>2.5</v>
      </c>
      <c r="P188" s="294">
        <v>0</v>
      </c>
      <c r="Q188" s="286">
        <f t="shared" si="51"/>
        <v>213.4</v>
      </c>
      <c r="R188" s="285" t="s">
        <v>646</v>
      </c>
      <c r="S188" s="285" t="s">
        <v>823</v>
      </c>
    </row>
    <row r="189" spans="1:19" ht="96">
      <c r="A189" s="530"/>
      <c r="B189" s="530"/>
      <c r="C189" s="378" t="s">
        <v>582</v>
      </c>
      <c r="D189" s="55" t="s">
        <v>289</v>
      </c>
      <c r="E189" s="320" t="s">
        <v>617</v>
      </c>
      <c r="F189" s="244" t="s">
        <v>501</v>
      </c>
      <c r="G189" s="291">
        <v>30</v>
      </c>
      <c r="H189" s="212">
        <f>L189</f>
        <v>913.5</v>
      </c>
      <c r="I189" s="314">
        <v>900</v>
      </c>
      <c r="J189" s="314">
        <v>13.5</v>
      </c>
      <c r="K189" s="314">
        <v>0</v>
      </c>
      <c r="L189" s="300">
        <f t="shared" si="53"/>
        <v>913.5</v>
      </c>
      <c r="M189" s="418">
        <f>Q189</f>
        <v>66.5</v>
      </c>
      <c r="N189" s="286">
        <v>65.9</v>
      </c>
      <c r="O189" s="294">
        <v>0.6</v>
      </c>
      <c r="P189" s="294">
        <v>0</v>
      </c>
      <c r="Q189" s="286">
        <f t="shared" si="51"/>
        <v>66.5</v>
      </c>
      <c r="R189" s="285" t="s">
        <v>785</v>
      </c>
      <c r="S189" s="296">
        <v>0</v>
      </c>
    </row>
    <row r="190" spans="1:19" ht="24">
      <c r="A190" s="530"/>
      <c r="B190" s="530"/>
      <c r="C190" s="378" t="s">
        <v>164</v>
      </c>
      <c r="D190" s="69"/>
      <c r="E190" s="290"/>
      <c r="F190" s="297"/>
      <c r="G190" s="291"/>
      <c r="H190" s="212">
        <f t="shared" si="47"/>
        <v>9419.7</v>
      </c>
      <c r="I190" s="301">
        <f>I191</f>
        <v>9200.2</v>
      </c>
      <c r="J190" s="301">
        <f>J191</f>
        <v>219.5</v>
      </c>
      <c r="K190" s="301">
        <f>K191</f>
        <v>0</v>
      </c>
      <c r="L190" s="315">
        <f>J190+I190+K190</f>
        <v>9419.7</v>
      </c>
      <c r="M190" s="294">
        <f>Q190</f>
        <v>769.5</v>
      </c>
      <c r="N190" s="294">
        <f>N191</f>
        <v>760.8</v>
      </c>
      <c r="O190" s="294">
        <f>O191</f>
        <v>8.7</v>
      </c>
      <c r="P190" s="294">
        <f>P191</f>
        <v>0</v>
      </c>
      <c r="Q190" s="286">
        <f t="shared" si="51"/>
        <v>769.5</v>
      </c>
      <c r="R190" s="299">
        <f>R191+R192+R193+R194</f>
        <v>38</v>
      </c>
      <c r="S190" s="299">
        <f>S191+S192+S193+S194</f>
        <v>27</v>
      </c>
    </row>
    <row r="191" spans="1:19" ht="29.25" customHeight="1">
      <c r="A191" s="530"/>
      <c r="B191" s="530"/>
      <c r="C191" s="304" t="s">
        <v>165</v>
      </c>
      <c r="D191" s="565" t="s">
        <v>290</v>
      </c>
      <c r="E191" s="633" t="s">
        <v>625</v>
      </c>
      <c r="F191" s="247" t="s">
        <v>733</v>
      </c>
      <c r="G191" s="291">
        <v>30</v>
      </c>
      <c r="H191" s="539">
        <f>I191+J191</f>
        <v>9419.7</v>
      </c>
      <c r="I191" s="572">
        <v>9200.2</v>
      </c>
      <c r="J191" s="572">
        <f>112.6+106.9</f>
        <v>219.5</v>
      </c>
      <c r="K191" s="384"/>
      <c r="L191" s="545">
        <f>J191+I191+K192</f>
        <v>9419.7</v>
      </c>
      <c r="M191" s="648">
        <f>Q191</f>
        <v>769.5</v>
      </c>
      <c r="N191" s="549">
        <v>760.8</v>
      </c>
      <c r="O191" s="561">
        <v>8.7</v>
      </c>
      <c r="P191" s="561">
        <v>0</v>
      </c>
      <c r="Q191" s="549">
        <f>O191+N191</f>
        <v>769.5</v>
      </c>
      <c r="R191" s="296">
        <v>29</v>
      </c>
      <c r="S191" s="296">
        <v>27</v>
      </c>
    </row>
    <row r="192" spans="1:19" ht="36">
      <c r="A192" s="530"/>
      <c r="B192" s="530"/>
      <c r="C192" s="304" t="s">
        <v>166</v>
      </c>
      <c r="D192" s="566"/>
      <c r="E192" s="635"/>
      <c r="F192" s="244" t="s">
        <v>734</v>
      </c>
      <c r="G192" s="80" t="s">
        <v>737</v>
      </c>
      <c r="H192" s="540"/>
      <c r="I192" s="573"/>
      <c r="J192" s="573"/>
      <c r="K192" s="385">
        <v>0</v>
      </c>
      <c r="L192" s="647"/>
      <c r="M192" s="650"/>
      <c r="N192" s="564"/>
      <c r="O192" s="562"/>
      <c r="P192" s="562"/>
      <c r="Q192" s="564"/>
      <c r="R192" s="299">
        <v>0</v>
      </c>
      <c r="S192" s="296">
        <v>0</v>
      </c>
    </row>
    <row r="193" spans="1:19" ht="29.25" customHeight="1">
      <c r="A193" s="530"/>
      <c r="B193" s="530"/>
      <c r="C193" s="304" t="s">
        <v>167</v>
      </c>
      <c r="D193" s="566"/>
      <c r="E193" s="635"/>
      <c r="F193" s="244" t="s">
        <v>735</v>
      </c>
      <c r="G193" s="291">
        <v>35</v>
      </c>
      <c r="H193" s="540"/>
      <c r="I193" s="573"/>
      <c r="J193" s="573"/>
      <c r="K193" s="385"/>
      <c r="L193" s="647"/>
      <c r="M193" s="650"/>
      <c r="N193" s="564"/>
      <c r="O193" s="562"/>
      <c r="P193" s="562"/>
      <c r="Q193" s="564"/>
      <c r="R193" s="299">
        <v>6</v>
      </c>
      <c r="S193" s="296">
        <v>0</v>
      </c>
    </row>
    <row r="194" spans="1:19" ht="24.75" customHeight="1">
      <c r="A194" s="530"/>
      <c r="B194" s="530"/>
      <c r="C194" s="304" t="s">
        <v>168</v>
      </c>
      <c r="D194" s="567"/>
      <c r="E194" s="634"/>
      <c r="F194" s="244" t="s">
        <v>736</v>
      </c>
      <c r="G194" s="291">
        <v>20</v>
      </c>
      <c r="H194" s="541"/>
      <c r="I194" s="574"/>
      <c r="J194" s="574"/>
      <c r="K194" s="386"/>
      <c r="L194" s="546"/>
      <c r="M194" s="649"/>
      <c r="N194" s="550"/>
      <c r="O194" s="563"/>
      <c r="P194" s="563"/>
      <c r="Q194" s="550"/>
      <c r="R194" s="299">
        <v>3</v>
      </c>
      <c r="S194" s="296">
        <v>0</v>
      </c>
    </row>
    <row r="195" spans="1:19" ht="26.25" customHeight="1">
      <c r="A195" s="530"/>
      <c r="B195" s="530"/>
      <c r="C195" s="378" t="s">
        <v>14</v>
      </c>
      <c r="D195" s="55" t="s">
        <v>277</v>
      </c>
      <c r="E195" s="320" t="s">
        <v>386</v>
      </c>
      <c r="F195" s="247" t="s">
        <v>689</v>
      </c>
      <c r="G195" s="291">
        <v>75</v>
      </c>
      <c r="H195" s="212">
        <f t="shared" si="47"/>
        <v>674.4</v>
      </c>
      <c r="I195" s="314">
        <v>669</v>
      </c>
      <c r="J195" s="314">
        <v>5.4</v>
      </c>
      <c r="K195" s="314">
        <v>0</v>
      </c>
      <c r="L195" s="300">
        <f>J195+I195+K195</f>
        <v>674.4</v>
      </c>
      <c r="M195" s="418">
        <f aca="true" t="shared" si="54" ref="M195:M201">Q195</f>
        <v>98.9</v>
      </c>
      <c r="N195" s="286">
        <v>98.4</v>
      </c>
      <c r="O195" s="294">
        <v>0.5</v>
      </c>
      <c r="P195" s="294">
        <v>0</v>
      </c>
      <c r="Q195" s="286">
        <f aca="true" t="shared" si="55" ref="Q195:Q201">O195+N195+P195</f>
        <v>98.9</v>
      </c>
      <c r="R195" s="299">
        <v>11</v>
      </c>
      <c r="S195" s="296">
        <v>0</v>
      </c>
    </row>
    <row r="196" spans="1:19" ht="46.5" customHeight="1">
      <c r="A196" s="530"/>
      <c r="B196" s="530"/>
      <c r="C196" s="378" t="s">
        <v>128</v>
      </c>
      <c r="D196" s="55" t="s">
        <v>287</v>
      </c>
      <c r="E196" s="320" t="s">
        <v>413</v>
      </c>
      <c r="F196" s="244" t="s">
        <v>690</v>
      </c>
      <c r="G196" s="291">
        <v>550</v>
      </c>
      <c r="H196" s="212">
        <f t="shared" si="47"/>
        <v>16613.7</v>
      </c>
      <c r="I196" s="314">
        <v>16384.3</v>
      </c>
      <c r="J196" s="314">
        <v>229.4</v>
      </c>
      <c r="K196" s="314">
        <v>0</v>
      </c>
      <c r="L196" s="300">
        <f aca="true" t="shared" si="56" ref="L196:L201">J196+I196+K196</f>
        <v>16613.7</v>
      </c>
      <c r="M196" s="418">
        <f t="shared" si="54"/>
        <v>5390.099999999999</v>
      </c>
      <c r="N196" s="286">
        <v>5323.9</v>
      </c>
      <c r="O196" s="294">
        <v>66.2</v>
      </c>
      <c r="P196" s="294">
        <v>0</v>
      </c>
      <c r="Q196" s="286">
        <f t="shared" si="55"/>
        <v>5390.099999999999</v>
      </c>
      <c r="R196" s="296">
        <v>575</v>
      </c>
      <c r="S196" s="296">
        <v>452</v>
      </c>
    </row>
    <row r="197" spans="1:19" ht="46.5" customHeight="1">
      <c r="A197" s="530"/>
      <c r="B197" s="530"/>
      <c r="C197" s="378" t="s">
        <v>466</v>
      </c>
      <c r="D197" s="55"/>
      <c r="E197" s="320" t="s">
        <v>467</v>
      </c>
      <c r="F197" s="244" t="s">
        <v>767</v>
      </c>
      <c r="G197" s="291">
        <v>41</v>
      </c>
      <c r="H197" s="212">
        <f t="shared" si="47"/>
        <v>13229.2</v>
      </c>
      <c r="I197" s="314">
        <v>13229.2</v>
      </c>
      <c r="J197" s="314">
        <v>0</v>
      </c>
      <c r="K197" s="314">
        <v>0</v>
      </c>
      <c r="L197" s="300">
        <f t="shared" si="56"/>
        <v>13229.2</v>
      </c>
      <c r="M197" s="418">
        <f t="shared" si="54"/>
        <v>3508.9</v>
      </c>
      <c r="N197" s="294">
        <v>3508.9</v>
      </c>
      <c r="O197" s="294">
        <v>0</v>
      </c>
      <c r="P197" s="294">
        <v>0</v>
      </c>
      <c r="Q197" s="286">
        <f t="shared" si="55"/>
        <v>3508.9</v>
      </c>
      <c r="R197" s="296">
        <v>55</v>
      </c>
      <c r="S197" s="296">
        <v>55</v>
      </c>
    </row>
    <row r="198" spans="1:20" ht="69" customHeight="1">
      <c r="A198" s="530"/>
      <c r="B198" s="530"/>
      <c r="C198" s="378" t="s">
        <v>469</v>
      </c>
      <c r="D198" s="55"/>
      <c r="E198" s="320" t="s">
        <v>468</v>
      </c>
      <c r="F198" s="244" t="s">
        <v>766</v>
      </c>
      <c r="G198" s="291">
        <v>10</v>
      </c>
      <c r="H198" s="212">
        <f t="shared" si="47"/>
        <v>2274</v>
      </c>
      <c r="I198" s="314">
        <v>1840</v>
      </c>
      <c r="J198" s="314">
        <v>434</v>
      </c>
      <c r="K198" s="314">
        <v>0</v>
      </c>
      <c r="L198" s="300">
        <f t="shared" si="56"/>
        <v>2274</v>
      </c>
      <c r="M198" s="418">
        <f t="shared" si="54"/>
        <v>33.4</v>
      </c>
      <c r="N198" s="294">
        <v>0</v>
      </c>
      <c r="O198" s="294">
        <v>33.4</v>
      </c>
      <c r="P198" s="294">
        <v>0</v>
      </c>
      <c r="Q198" s="286">
        <f t="shared" si="55"/>
        <v>33.4</v>
      </c>
      <c r="R198" s="299">
        <v>2</v>
      </c>
      <c r="S198" s="296">
        <v>2</v>
      </c>
      <c r="T198" s="292" t="s">
        <v>840</v>
      </c>
    </row>
    <row r="199" spans="1:20" ht="46.5" customHeight="1">
      <c r="A199" s="530"/>
      <c r="B199" s="530"/>
      <c r="C199" s="378" t="s">
        <v>473</v>
      </c>
      <c r="D199" s="55"/>
      <c r="E199" s="320" t="s">
        <v>474</v>
      </c>
      <c r="F199" s="244" t="s">
        <v>519</v>
      </c>
      <c r="G199" s="291">
        <v>50</v>
      </c>
      <c r="H199" s="212">
        <v>600</v>
      </c>
      <c r="I199" s="314">
        <v>420</v>
      </c>
      <c r="J199" s="314">
        <v>0</v>
      </c>
      <c r="K199" s="314">
        <v>0</v>
      </c>
      <c r="L199" s="313">
        <f t="shared" si="56"/>
        <v>420</v>
      </c>
      <c r="M199" s="418">
        <f t="shared" si="54"/>
        <v>150</v>
      </c>
      <c r="N199" s="294">
        <v>0</v>
      </c>
      <c r="O199" s="294">
        <v>0</v>
      </c>
      <c r="P199" s="294">
        <v>150</v>
      </c>
      <c r="Q199" s="286">
        <f t="shared" si="55"/>
        <v>150</v>
      </c>
      <c r="R199" s="296">
        <v>37</v>
      </c>
      <c r="S199" s="296">
        <v>32</v>
      </c>
      <c r="T199" s="292">
        <v>127</v>
      </c>
    </row>
    <row r="200" spans="1:20" ht="36.75" customHeight="1">
      <c r="A200" s="531"/>
      <c r="B200" s="530"/>
      <c r="C200" s="378" t="s">
        <v>486</v>
      </c>
      <c r="D200" s="71"/>
      <c r="E200" s="291" t="s">
        <v>487</v>
      </c>
      <c r="F200" s="247">
        <v>1.54</v>
      </c>
      <c r="G200" s="71">
        <v>300</v>
      </c>
      <c r="H200" s="212">
        <f t="shared" si="47"/>
        <v>462</v>
      </c>
      <c r="I200" s="314">
        <v>462</v>
      </c>
      <c r="J200" s="314">
        <v>0</v>
      </c>
      <c r="K200" s="314">
        <v>0</v>
      </c>
      <c r="L200" s="300">
        <f t="shared" si="56"/>
        <v>462</v>
      </c>
      <c r="M200" s="418">
        <f t="shared" si="54"/>
        <v>298.8</v>
      </c>
      <c r="N200" s="294">
        <v>298.8</v>
      </c>
      <c r="O200" s="294">
        <v>0</v>
      </c>
      <c r="P200" s="294">
        <v>0</v>
      </c>
      <c r="Q200" s="286">
        <f t="shared" si="55"/>
        <v>298.8</v>
      </c>
      <c r="R200" s="299">
        <v>84</v>
      </c>
      <c r="S200" s="296">
        <v>0</v>
      </c>
      <c r="T200" s="292"/>
    </row>
    <row r="201" spans="1:21" ht="185.25" customHeight="1">
      <c r="A201" s="381"/>
      <c r="B201" s="531"/>
      <c r="C201" s="378" t="s">
        <v>548</v>
      </c>
      <c r="D201" s="71" t="s">
        <v>421</v>
      </c>
      <c r="E201" s="291" t="s">
        <v>549</v>
      </c>
      <c r="F201" s="247" t="s">
        <v>674</v>
      </c>
      <c r="G201" s="71">
        <v>19</v>
      </c>
      <c r="H201" s="214">
        <v>666.5</v>
      </c>
      <c r="I201" s="314">
        <v>0</v>
      </c>
      <c r="J201" s="314">
        <v>0</v>
      </c>
      <c r="K201" s="314">
        <v>666.5</v>
      </c>
      <c r="L201" s="300">
        <f t="shared" si="56"/>
        <v>666.5</v>
      </c>
      <c r="M201" s="418">
        <f t="shared" si="54"/>
        <v>165</v>
      </c>
      <c r="N201" s="294">
        <v>0</v>
      </c>
      <c r="O201" s="294">
        <v>0</v>
      </c>
      <c r="P201" s="294">
        <v>165</v>
      </c>
      <c r="Q201" s="286">
        <f t="shared" si="55"/>
        <v>165</v>
      </c>
      <c r="R201" s="296" t="s">
        <v>805</v>
      </c>
      <c r="S201" s="285" t="s">
        <v>806</v>
      </c>
      <c r="T201" s="292">
        <v>101.2</v>
      </c>
      <c r="U201" s="292">
        <f>Q201-T201</f>
        <v>63.8</v>
      </c>
    </row>
    <row r="202" spans="1:19" s="278" customFormat="1" ht="21.75" customHeight="1">
      <c r="A202" s="96"/>
      <c r="B202" s="34" t="s">
        <v>316</v>
      </c>
      <c r="C202" s="309"/>
      <c r="D202" s="279"/>
      <c r="E202" s="279"/>
      <c r="F202" s="309"/>
      <c r="G202" s="309"/>
      <c r="H202" s="279">
        <f>H201+H200+H199+H198+H197+H196+H195+H190+H189+H188+H187+H186+H185+H184+H183+H182+H181+H180+H179+H178+H177+H176+H175+H174+H173+H172+H171+H170+H169+H168+H167+H166+H165+H164+H163+H162+H161+H160+H159+H158+H157+H156+H155+H154+H153+H152+H151+H150+H149+H148</f>
        <v>1119490.5970000003</v>
      </c>
      <c r="I202" s="279">
        <f aca="true" t="shared" si="57" ref="I202:Q202">I201+I200+I199+I198+I197+I196+I195+I190+I189+I188+I187+I186+I185+I184+I183+I182+I181+I180+I179+I178+I177+I176+I175+I174+I173+I172+I171+I170+I169+I168+I167+I166+I165+I164+I163+I162+I161+I160+I159+I158+I157+I156+I155+I154+I153+I152+I151+I150+I149+I148</f>
        <v>1099736.1970000002</v>
      </c>
      <c r="J202" s="279">
        <f t="shared" si="57"/>
        <v>18907.899999999998</v>
      </c>
      <c r="K202" s="279">
        <f t="shared" si="57"/>
        <v>666.5</v>
      </c>
      <c r="L202" s="279">
        <f t="shared" si="57"/>
        <v>1119310.5970000003</v>
      </c>
      <c r="M202" s="279">
        <f t="shared" si="57"/>
        <v>345618.7899999999</v>
      </c>
      <c r="N202" s="279">
        <f t="shared" si="57"/>
        <v>340229.2899999999</v>
      </c>
      <c r="O202" s="279">
        <f t="shared" si="57"/>
        <v>5074.500000000001</v>
      </c>
      <c r="P202" s="279">
        <f t="shared" si="57"/>
        <v>315</v>
      </c>
      <c r="Q202" s="279">
        <f t="shared" si="57"/>
        <v>345618.7899999999</v>
      </c>
      <c r="R202" s="279"/>
      <c r="S202" s="279"/>
    </row>
    <row r="203" spans="1:19" ht="24">
      <c r="A203" s="534" t="s">
        <v>129</v>
      </c>
      <c r="B203" s="534" t="s">
        <v>452</v>
      </c>
      <c r="C203" s="378" t="s">
        <v>130</v>
      </c>
      <c r="D203" s="565" t="s">
        <v>259</v>
      </c>
      <c r="E203" s="633" t="s">
        <v>366</v>
      </c>
      <c r="F203" s="244">
        <v>20</v>
      </c>
      <c r="G203" s="80" t="s">
        <v>712</v>
      </c>
      <c r="H203" s="568">
        <f>L203</f>
        <v>625</v>
      </c>
      <c r="I203" s="559">
        <v>615</v>
      </c>
      <c r="J203" s="559">
        <v>10</v>
      </c>
      <c r="K203" s="559">
        <v>0</v>
      </c>
      <c r="L203" s="545">
        <f>I203+J203+K203</f>
        <v>625</v>
      </c>
      <c r="M203" s="648">
        <f>Q203</f>
        <v>148.3</v>
      </c>
      <c r="N203" s="286">
        <v>0</v>
      </c>
      <c r="O203" s="294">
        <v>0</v>
      </c>
      <c r="P203" s="294">
        <v>0</v>
      </c>
      <c r="Q203" s="549">
        <f>N203+N204+O203+O204+P203+P204</f>
        <v>148.3</v>
      </c>
      <c r="R203" s="299">
        <v>5</v>
      </c>
      <c r="S203" s="296">
        <v>1</v>
      </c>
    </row>
    <row r="204" spans="1:19" ht="24">
      <c r="A204" s="530"/>
      <c r="B204" s="530"/>
      <c r="C204" s="378" t="s">
        <v>131</v>
      </c>
      <c r="D204" s="566"/>
      <c r="E204" s="635"/>
      <c r="F204" s="244">
        <v>21</v>
      </c>
      <c r="G204" s="80" t="s">
        <v>712</v>
      </c>
      <c r="H204" s="569"/>
      <c r="I204" s="560"/>
      <c r="J204" s="560"/>
      <c r="K204" s="560"/>
      <c r="L204" s="546"/>
      <c r="M204" s="649"/>
      <c r="N204" s="286">
        <v>146.5</v>
      </c>
      <c r="O204" s="294">
        <v>1.8</v>
      </c>
      <c r="P204" s="294">
        <v>0</v>
      </c>
      <c r="Q204" s="550"/>
      <c r="R204" s="299">
        <v>7</v>
      </c>
      <c r="S204" s="296">
        <v>1</v>
      </c>
    </row>
    <row r="205" spans="1:19" ht="36">
      <c r="A205" s="530"/>
      <c r="B205" s="530"/>
      <c r="C205" s="378" t="s">
        <v>132</v>
      </c>
      <c r="D205" s="567"/>
      <c r="E205" s="634"/>
      <c r="F205" s="244">
        <v>2</v>
      </c>
      <c r="G205" s="291">
        <v>30</v>
      </c>
      <c r="H205" s="215">
        <f aca="true" t="shared" si="58" ref="H205:H210">L205</f>
        <v>730</v>
      </c>
      <c r="I205" s="314">
        <v>720</v>
      </c>
      <c r="J205" s="314">
        <v>10</v>
      </c>
      <c r="K205" s="314">
        <v>0</v>
      </c>
      <c r="L205" s="300">
        <f aca="true" t="shared" si="59" ref="L205:L210">I205+J205+K205</f>
        <v>730</v>
      </c>
      <c r="M205" s="418">
        <f>N205+O205</f>
        <v>142</v>
      </c>
      <c r="N205" s="286">
        <v>140</v>
      </c>
      <c r="O205" s="294">
        <v>2</v>
      </c>
      <c r="P205" s="294">
        <v>0</v>
      </c>
      <c r="Q205" s="286">
        <f aca="true" t="shared" si="60" ref="Q205:Q210">N205+O205</f>
        <v>142</v>
      </c>
      <c r="R205" s="296">
        <v>30</v>
      </c>
      <c r="S205" s="296">
        <v>14</v>
      </c>
    </row>
    <row r="206" spans="1:19" ht="24">
      <c r="A206" s="530"/>
      <c r="B206" s="530"/>
      <c r="C206" s="378" t="s">
        <v>134</v>
      </c>
      <c r="D206" s="55" t="s">
        <v>205</v>
      </c>
      <c r="E206" s="320" t="s">
        <v>363</v>
      </c>
      <c r="F206" s="244">
        <v>3</v>
      </c>
      <c r="G206" s="291">
        <v>890</v>
      </c>
      <c r="H206" s="212">
        <f t="shared" si="58"/>
        <v>30544.6</v>
      </c>
      <c r="I206" s="314">
        <v>30096</v>
      </c>
      <c r="J206" s="314">
        <v>448.6</v>
      </c>
      <c r="K206" s="314">
        <v>0</v>
      </c>
      <c r="L206" s="300">
        <f t="shared" si="59"/>
        <v>30544.6</v>
      </c>
      <c r="M206" s="358">
        <f>Q206</f>
        <v>9654.7</v>
      </c>
      <c r="N206" s="286">
        <v>9498</v>
      </c>
      <c r="O206" s="294">
        <v>156.7</v>
      </c>
      <c r="P206" s="294">
        <v>0</v>
      </c>
      <c r="Q206" s="286">
        <f t="shared" si="60"/>
        <v>9654.7</v>
      </c>
      <c r="R206" s="296">
        <v>802</v>
      </c>
      <c r="S206" s="296">
        <v>774</v>
      </c>
    </row>
    <row r="207" spans="1:19" ht="36">
      <c r="A207" s="530"/>
      <c r="B207" s="530"/>
      <c r="C207" s="378" t="s">
        <v>135</v>
      </c>
      <c r="D207" s="55" t="s">
        <v>206</v>
      </c>
      <c r="E207" s="320" t="s">
        <v>362</v>
      </c>
      <c r="F207" s="244">
        <v>10</v>
      </c>
      <c r="G207" s="291">
        <v>400</v>
      </c>
      <c r="H207" s="212">
        <f t="shared" si="58"/>
        <v>4100</v>
      </c>
      <c r="I207" s="314">
        <v>4000</v>
      </c>
      <c r="J207" s="314">
        <v>100</v>
      </c>
      <c r="K207" s="314">
        <v>0</v>
      </c>
      <c r="L207" s="300">
        <f t="shared" si="59"/>
        <v>4100</v>
      </c>
      <c r="M207" s="418">
        <f>Q207</f>
        <v>1907.7</v>
      </c>
      <c r="N207" s="286">
        <v>1870</v>
      </c>
      <c r="O207" s="294">
        <v>37.7</v>
      </c>
      <c r="P207" s="294">
        <v>0</v>
      </c>
      <c r="Q207" s="286">
        <f t="shared" si="60"/>
        <v>1907.7</v>
      </c>
      <c r="R207" s="299">
        <v>178</v>
      </c>
      <c r="S207" s="296">
        <v>30</v>
      </c>
    </row>
    <row r="208" spans="1:19" ht="61.5" customHeight="1">
      <c r="A208" s="530"/>
      <c r="B208" s="530"/>
      <c r="C208" s="378" t="s">
        <v>563</v>
      </c>
      <c r="D208" s="55" t="s">
        <v>207</v>
      </c>
      <c r="E208" s="320" t="s">
        <v>365</v>
      </c>
      <c r="F208" s="244">
        <v>6</v>
      </c>
      <c r="G208" s="291">
        <v>90</v>
      </c>
      <c r="H208" s="212">
        <f t="shared" si="58"/>
        <v>6057.8</v>
      </c>
      <c r="I208" s="314">
        <v>5980</v>
      </c>
      <c r="J208" s="314">
        <v>77.8</v>
      </c>
      <c r="K208" s="314">
        <v>0</v>
      </c>
      <c r="L208" s="300">
        <f t="shared" si="59"/>
        <v>6057.8</v>
      </c>
      <c r="M208" s="418">
        <f>Q208</f>
        <v>1959.7</v>
      </c>
      <c r="N208" s="286">
        <v>1938</v>
      </c>
      <c r="O208" s="294">
        <v>21.7</v>
      </c>
      <c r="P208" s="294">
        <v>0</v>
      </c>
      <c r="Q208" s="286">
        <f t="shared" si="60"/>
        <v>1959.7</v>
      </c>
      <c r="R208" s="296" t="s">
        <v>839</v>
      </c>
      <c r="S208" s="296" t="s">
        <v>865</v>
      </c>
    </row>
    <row r="209" spans="1:19" ht="51" customHeight="1">
      <c r="A209" s="530"/>
      <c r="B209" s="530"/>
      <c r="C209" s="378" t="s">
        <v>136</v>
      </c>
      <c r="D209" s="55" t="s">
        <v>261</v>
      </c>
      <c r="E209" s="320" t="s">
        <v>443</v>
      </c>
      <c r="F209" s="244">
        <v>2.4</v>
      </c>
      <c r="G209" s="291">
        <v>850</v>
      </c>
      <c r="H209" s="212">
        <f t="shared" si="58"/>
        <v>2040</v>
      </c>
      <c r="I209" s="314">
        <v>2040</v>
      </c>
      <c r="J209" s="314">
        <v>0</v>
      </c>
      <c r="K209" s="314">
        <v>0</v>
      </c>
      <c r="L209" s="300">
        <f t="shared" si="59"/>
        <v>2040</v>
      </c>
      <c r="M209" s="418">
        <f>Q209</f>
        <v>0</v>
      </c>
      <c r="N209" s="286">
        <v>0</v>
      </c>
      <c r="O209" s="294">
        <v>0</v>
      </c>
      <c r="P209" s="294">
        <v>0</v>
      </c>
      <c r="Q209" s="286">
        <f t="shared" si="60"/>
        <v>0</v>
      </c>
      <c r="R209" s="296">
        <v>0</v>
      </c>
      <c r="S209" s="296">
        <v>0</v>
      </c>
    </row>
    <row r="210" spans="1:19" ht="24">
      <c r="A210" s="530"/>
      <c r="B210" s="530"/>
      <c r="C210" s="378" t="s">
        <v>137</v>
      </c>
      <c r="D210" s="55" t="s">
        <v>258</v>
      </c>
      <c r="E210" s="320" t="s">
        <v>364</v>
      </c>
      <c r="F210" s="247">
        <v>3.75</v>
      </c>
      <c r="G210" s="291">
        <v>20</v>
      </c>
      <c r="H210" s="212">
        <f t="shared" si="58"/>
        <v>75</v>
      </c>
      <c r="I210" s="314">
        <v>75</v>
      </c>
      <c r="J210" s="314">
        <v>0</v>
      </c>
      <c r="K210" s="314">
        <v>0</v>
      </c>
      <c r="L210" s="300">
        <f t="shared" si="59"/>
        <v>75</v>
      </c>
      <c r="M210" s="418">
        <f>Q210</f>
        <v>0</v>
      </c>
      <c r="N210" s="286">
        <v>0</v>
      </c>
      <c r="O210" s="294">
        <v>0</v>
      </c>
      <c r="P210" s="294">
        <v>0</v>
      </c>
      <c r="Q210" s="286">
        <f t="shared" si="60"/>
        <v>0</v>
      </c>
      <c r="R210" s="299">
        <v>0</v>
      </c>
      <c r="S210" s="296">
        <v>0</v>
      </c>
    </row>
    <row r="211" spans="1:19" s="278" customFormat="1" ht="19.5" customHeight="1">
      <c r="A211" s="309"/>
      <c r="B211" s="34" t="s">
        <v>316</v>
      </c>
      <c r="C211" s="309"/>
      <c r="D211" s="279"/>
      <c r="E211" s="279"/>
      <c r="F211" s="309"/>
      <c r="G211" s="309"/>
      <c r="H211" s="279">
        <f>H210+H209+H208+H207+H206+H205+H204+H203</f>
        <v>44172.399999999994</v>
      </c>
      <c r="I211" s="279">
        <f aca="true" t="shared" si="61" ref="I211:Q211">I210+I209+I208+I207+I206+I205+I204+I203</f>
        <v>43526</v>
      </c>
      <c r="J211" s="279">
        <f t="shared" si="61"/>
        <v>646.4000000000001</v>
      </c>
      <c r="K211" s="279">
        <f t="shared" si="61"/>
        <v>0</v>
      </c>
      <c r="L211" s="279">
        <f t="shared" si="61"/>
        <v>44172.399999999994</v>
      </c>
      <c r="M211" s="279">
        <f t="shared" si="61"/>
        <v>13812.4</v>
      </c>
      <c r="N211" s="279">
        <f t="shared" si="61"/>
        <v>13592.5</v>
      </c>
      <c r="O211" s="279">
        <f t="shared" si="61"/>
        <v>219.9</v>
      </c>
      <c r="P211" s="279">
        <f t="shared" si="61"/>
        <v>0</v>
      </c>
      <c r="Q211" s="279">
        <f t="shared" si="61"/>
        <v>13812.4</v>
      </c>
      <c r="R211" s="279"/>
      <c r="S211" s="279"/>
    </row>
    <row r="212" spans="1:19" ht="58.5" customHeight="1">
      <c r="A212" s="534" t="s">
        <v>138</v>
      </c>
      <c r="B212" s="557" t="s">
        <v>322</v>
      </c>
      <c r="C212" s="378" t="s">
        <v>139</v>
      </c>
      <c r="D212" s="535" t="s">
        <v>609</v>
      </c>
      <c r="E212" s="639" t="s">
        <v>293</v>
      </c>
      <c r="F212" s="244">
        <v>350</v>
      </c>
      <c r="G212" s="291">
        <v>1</v>
      </c>
      <c r="H212" s="212">
        <f>L212</f>
        <v>350</v>
      </c>
      <c r="I212" s="300">
        <v>350</v>
      </c>
      <c r="J212" s="300">
        <v>0</v>
      </c>
      <c r="K212" s="313">
        <v>0</v>
      </c>
      <c r="L212" s="300">
        <f>I212+J212+K212</f>
        <v>350</v>
      </c>
      <c r="M212" s="418">
        <f>Q212</f>
        <v>0</v>
      </c>
      <c r="N212" s="294">
        <v>0</v>
      </c>
      <c r="O212" s="294">
        <v>0</v>
      </c>
      <c r="P212" s="294">
        <v>0</v>
      </c>
      <c r="Q212" s="286">
        <f>O212+N212</f>
        <v>0</v>
      </c>
      <c r="R212" s="299">
        <v>0</v>
      </c>
      <c r="S212" s="296">
        <v>0</v>
      </c>
    </row>
    <row r="213" spans="1:19" ht="50.25" customHeight="1">
      <c r="A213" s="530"/>
      <c r="B213" s="557"/>
      <c r="C213" s="378" t="s">
        <v>140</v>
      </c>
      <c r="D213" s="558"/>
      <c r="E213" s="640"/>
      <c r="F213" s="244" t="s">
        <v>502</v>
      </c>
      <c r="G213" s="291">
        <v>8</v>
      </c>
      <c r="H213" s="212">
        <f>L213</f>
        <v>521.3</v>
      </c>
      <c r="I213" s="300">
        <v>521.3</v>
      </c>
      <c r="J213" s="300">
        <v>0</v>
      </c>
      <c r="K213" s="313">
        <v>0</v>
      </c>
      <c r="L213" s="300">
        <f>I213+J213+K213</f>
        <v>521.3</v>
      </c>
      <c r="M213" s="418">
        <f>Q213</f>
        <v>134.9</v>
      </c>
      <c r="N213" s="286">
        <v>134.9</v>
      </c>
      <c r="O213" s="294">
        <v>0</v>
      </c>
      <c r="P213" s="294">
        <v>0</v>
      </c>
      <c r="Q213" s="286">
        <f>O213+N213</f>
        <v>134.9</v>
      </c>
      <c r="R213" s="296">
        <v>8</v>
      </c>
      <c r="S213" s="296">
        <v>8</v>
      </c>
    </row>
    <row r="214" spans="1:19" s="278" customFormat="1" ht="21.75" customHeight="1">
      <c r="A214" s="107"/>
      <c r="B214" s="108" t="s">
        <v>316</v>
      </c>
      <c r="C214" s="309"/>
      <c r="D214" s="309"/>
      <c r="E214" s="309"/>
      <c r="F214" s="109"/>
      <c r="G214" s="309"/>
      <c r="H214" s="309">
        <f>SUM(H212:H213)</f>
        <v>871.3</v>
      </c>
      <c r="I214" s="309">
        <f aca="true" t="shared" si="62" ref="I214:Q214">SUM(I212:I213)</f>
        <v>871.3</v>
      </c>
      <c r="J214" s="309">
        <f t="shared" si="62"/>
        <v>0</v>
      </c>
      <c r="K214" s="309">
        <f t="shared" si="62"/>
        <v>0</v>
      </c>
      <c r="L214" s="309">
        <f t="shared" si="62"/>
        <v>871.3</v>
      </c>
      <c r="M214" s="309">
        <f t="shared" si="62"/>
        <v>134.9</v>
      </c>
      <c r="N214" s="309">
        <f t="shared" si="62"/>
        <v>134.9</v>
      </c>
      <c r="O214" s="309">
        <f t="shared" si="62"/>
        <v>0</v>
      </c>
      <c r="P214" s="309">
        <f t="shared" si="62"/>
        <v>0</v>
      </c>
      <c r="Q214" s="309">
        <f t="shared" si="62"/>
        <v>134.9</v>
      </c>
      <c r="R214" s="309"/>
      <c r="S214" s="309"/>
    </row>
    <row r="215" spans="1:19" ht="138" customHeight="1">
      <c r="A215" s="530" t="s">
        <v>143</v>
      </c>
      <c r="B215" s="534" t="s">
        <v>323</v>
      </c>
      <c r="C215" s="134" t="s">
        <v>141</v>
      </c>
      <c r="D215" s="61" t="s">
        <v>294</v>
      </c>
      <c r="E215" s="641" t="s">
        <v>444</v>
      </c>
      <c r="F215" s="255" t="s">
        <v>754</v>
      </c>
      <c r="G215" s="291">
        <v>5800</v>
      </c>
      <c r="H215" s="212">
        <v>90864.3</v>
      </c>
      <c r="I215" s="300">
        <v>89521.5</v>
      </c>
      <c r="J215" s="300">
        <v>1342.8</v>
      </c>
      <c r="K215" s="300">
        <v>0</v>
      </c>
      <c r="L215" s="300">
        <f>I215+J215+K215</f>
        <v>90864.3</v>
      </c>
      <c r="M215" s="418">
        <f aca="true" t="shared" si="63" ref="M215:M223">Q215</f>
        <v>29064.699999999997</v>
      </c>
      <c r="N215" s="319">
        <v>28641.6</v>
      </c>
      <c r="O215" s="319">
        <v>423.1</v>
      </c>
      <c r="P215" s="294">
        <v>0</v>
      </c>
      <c r="Q215" s="286">
        <f aca="true" t="shared" si="64" ref="Q215:Q223">O215+N215</f>
        <v>29064.699999999997</v>
      </c>
      <c r="R215" s="91">
        <v>1612</v>
      </c>
      <c r="S215" s="296">
        <v>226</v>
      </c>
    </row>
    <row r="216" spans="1:19" ht="138" customHeight="1">
      <c r="A216" s="530"/>
      <c r="B216" s="530"/>
      <c r="C216" s="134" t="s">
        <v>527</v>
      </c>
      <c r="D216" s="61"/>
      <c r="E216" s="642"/>
      <c r="F216" s="244" t="s">
        <v>755</v>
      </c>
      <c r="G216" s="291">
        <v>587</v>
      </c>
      <c r="H216" s="212">
        <v>4030.5</v>
      </c>
      <c r="I216" s="300">
        <v>0</v>
      </c>
      <c r="J216" s="300">
        <v>4030.5</v>
      </c>
      <c r="K216" s="300">
        <v>0</v>
      </c>
      <c r="L216" s="300">
        <f aca="true" t="shared" si="65" ref="L216:L223">I216+J216+K216</f>
        <v>4030.5</v>
      </c>
      <c r="M216" s="418">
        <f t="shared" si="63"/>
        <v>1420</v>
      </c>
      <c r="N216" s="319">
        <v>0</v>
      </c>
      <c r="O216" s="319">
        <v>1420</v>
      </c>
      <c r="P216" s="294">
        <v>0</v>
      </c>
      <c r="Q216" s="286">
        <f t="shared" si="64"/>
        <v>1420</v>
      </c>
      <c r="R216" s="91">
        <v>167</v>
      </c>
      <c r="S216" s="296">
        <v>65</v>
      </c>
    </row>
    <row r="217" spans="1:19" ht="69" customHeight="1">
      <c r="A217" s="530"/>
      <c r="B217" s="530"/>
      <c r="C217" s="134" t="s">
        <v>142</v>
      </c>
      <c r="D217" s="61" t="s">
        <v>295</v>
      </c>
      <c r="E217" s="641" t="s">
        <v>445</v>
      </c>
      <c r="F217" s="244" t="s">
        <v>757</v>
      </c>
      <c r="G217" s="291">
        <v>1200</v>
      </c>
      <c r="H217" s="212">
        <v>25262.7</v>
      </c>
      <c r="I217" s="300">
        <v>25058.2</v>
      </c>
      <c r="J217" s="300">
        <v>204.5</v>
      </c>
      <c r="K217" s="300">
        <v>0</v>
      </c>
      <c r="L217" s="300">
        <f t="shared" si="65"/>
        <v>25262.7</v>
      </c>
      <c r="M217" s="418">
        <f t="shared" si="63"/>
        <v>7886.5</v>
      </c>
      <c r="N217" s="319">
        <v>7787.1</v>
      </c>
      <c r="O217" s="319">
        <v>99.4</v>
      </c>
      <c r="P217" s="294">
        <v>0</v>
      </c>
      <c r="Q217" s="319">
        <f t="shared" si="64"/>
        <v>7886.5</v>
      </c>
      <c r="R217" s="91">
        <v>2303</v>
      </c>
      <c r="S217" s="296">
        <v>550</v>
      </c>
    </row>
    <row r="218" spans="1:19" ht="95.25" customHeight="1">
      <c r="A218" s="530"/>
      <c r="B218" s="530"/>
      <c r="C218" s="134" t="s">
        <v>526</v>
      </c>
      <c r="D218" s="61"/>
      <c r="E218" s="642"/>
      <c r="F218" s="244" t="s">
        <v>756</v>
      </c>
      <c r="G218" s="291">
        <v>42</v>
      </c>
      <c r="H218" s="212">
        <v>17042.8</v>
      </c>
      <c r="I218" s="300">
        <v>17042.8</v>
      </c>
      <c r="J218" s="300">
        <v>0</v>
      </c>
      <c r="K218" s="300">
        <v>0</v>
      </c>
      <c r="L218" s="300">
        <f t="shared" si="65"/>
        <v>17042.8</v>
      </c>
      <c r="M218" s="418">
        <f t="shared" si="63"/>
        <v>3136.5</v>
      </c>
      <c r="N218" s="319">
        <v>3136.5</v>
      </c>
      <c r="O218" s="319">
        <v>0</v>
      </c>
      <c r="P218" s="294">
        <v>0</v>
      </c>
      <c r="Q218" s="319">
        <f t="shared" si="64"/>
        <v>3136.5</v>
      </c>
      <c r="R218" s="91">
        <v>14</v>
      </c>
      <c r="S218" s="296">
        <v>7</v>
      </c>
    </row>
    <row r="219" spans="1:19" ht="66.75" customHeight="1">
      <c r="A219" s="531"/>
      <c r="B219" s="530"/>
      <c r="C219" s="134" t="s">
        <v>176</v>
      </c>
      <c r="D219" s="72" t="s">
        <v>296</v>
      </c>
      <c r="E219" s="331" t="s">
        <v>446</v>
      </c>
      <c r="F219" s="254">
        <v>0.35</v>
      </c>
      <c r="G219" s="291">
        <v>5</v>
      </c>
      <c r="H219" s="212">
        <f>L219</f>
        <v>21.6</v>
      </c>
      <c r="I219" s="300">
        <v>21</v>
      </c>
      <c r="J219" s="300">
        <v>0.6</v>
      </c>
      <c r="K219" s="300">
        <v>0</v>
      </c>
      <c r="L219" s="300">
        <f t="shared" si="65"/>
        <v>21.6</v>
      </c>
      <c r="M219" s="418">
        <f t="shared" si="63"/>
        <v>8.2</v>
      </c>
      <c r="N219" s="319">
        <v>8</v>
      </c>
      <c r="O219" s="319">
        <v>0.2</v>
      </c>
      <c r="P219" s="294">
        <v>0</v>
      </c>
      <c r="Q219" s="319">
        <f t="shared" si="64"/>
        <v>8.2</v>
      </c>
      <c r="R219" s="296">
        <v>7</v>
      </c>
      <c r="S219" s="296">
        <v>2</v>
      </c>
    </row>
    <row r="220" spans="1:19" ht="66.75" customHeight="1">
      <c r="A220" s="39"/>
      <c r="B220" s="530"/>
      <c r="C220" s="134" t="s">
        <v>547</v>
      </c>
      <c r="D220" s="72" t="s">
        <v>421</v>
      </c>
      <c r="E220" s="331" t="s">
        <v>553</v>
      </c>
      <c r="F220" s="251">
        <v>15</v>
      </c>
      <c r="G220" s="291">
        <v>5</v>
      </c>
      <c r="H220" s="212">
        <f>L220</f>
        <v>910.8</v>
      </c>
      <c r="I220" s="300">
        <v>900</v>
      </c>
      <c r="J220" s="300">
        <v>10.8</v>
      </c>
      <c r="K220" s="300">
        <v>0</v>
      </c>
      <c r="L220" s="300">
        <f t="shared" si="65"/>
        <v>910.8</v>
      </c>
      <c r="M220" s="418">
        <f t="shared" si="63"/>
        <v>317.8</v>
      </c>
      <c r="N220" s="319">
        <v>314</v>
      </c>
      <c r="O220" s="319">
        <v>3.8</v>
      </c>
      <c r="P220" s="294">
        <v>0</v>
      </c>
      <c r="Q220" s="319">
        <f t="shared" si="64"/>
        <v>317.8</v>
      </c>
      <c r="R220" s="91">
        <v>6</v>
      </c>
      <c r="S220" s="296">
        <v>2</v>
      </c>
    </row>
    <row r="221" spans="1:19" ht="83.25" customHeight="1">
      <c r="A221" s="40"/>
      <c r="B221" s="530"/>
      <c r="C221" s="378" t="s">
        <v>564</v>
      </c>
      <c r="D221" s="72"/>
      <c r="E221" s="300" t="s">
        <v>567</v>
      </c>
      <c r="F221" s="244" t="s">
        <v>568</v>
      </c>
      <c r="G221" s="82" t="s">
        <v>602</v>
      </c>
      <c r="H221" s="212">
        <f>L221</f>
        <v>777.2</v>
      </c>
      <c r="I221" s="300">
        <v>768</v>
      </c>
      <c r="J221" s="68">
        <v>9.2</v>
      </c>
      <c r="K221" s="300">
        <v>0</v>
      </c>
      <c r="L221" s="300">
        <f t="shared" si="65"/>
        <v>777.2</v>
      </c>
      <c r="M221" s="418">
        <f t="shared" si="63"/>
        <v>229.3</v>
      </c>
      <c r="N221" s="319">
        <v>227</v>
      </c>
      <c r="O221" s="319">
        <v>2.3</v>
      </c>
      <c r="P221" s="294">
        <v>0</v>
      </c>
      <c r="Q221" s="319">
        <f t="shared" si="64"/>
        <v>229.3</v>
      </c>
      <c r="R221" s="91">
        <v>16</v>
      </c>
      <c r="S221" s="296">
        <v>16</v>
      </c>
    </row>
    <row r="222" spans="1:19" ht="83.25" customHeight="1">
      <c r="A222" s="40"/>
      <c r="B222" s="530"/>
      <c r="C222" s="378" t="s">
        <v>565</v>
      </c>
      <c r="D222" s="72"/>
      <c r="E222" s="300" t="s">
        <v>586</v>
      </c>
      <c r="F222" s="244" t="s">
        <v>569</v>
      </c>
      <c r="G222" s="82">
        <v>44</v>
      </c>
      <c r="H222" s="212">
        <f>L222</f>
        <v>2119.2999999999997</v>
      </c>
      <c r="I222" s="300">
        <v>2095.2</v>
      </c>
      <c r="J222" s="68">
        <v>24.1</v>
      </c>
      <c r="K222" s="300">
        <v>0</v>
      </c>
      <c r="L222" s="300">
        <f t="shared" si="65"/>
        <v>2119.2999999999997</v>
      </c>
      <c r="M222" s="418">
        <f t="shared" si="63"/>
        <v>381.1</v>
      </c>
      <c r="N222" s="319">
        <v>376.6</v>
      </c>
      <c r="O222" s="319">
        <v>4.5</v>
      </c>
      <c r="P222" s="294">
        <v>0</v>
      </c>
      <c r="Q222" s="319">
        <f t="shared" si="64"/>
        <v>381.1</v>
      </c>
      <c r="R222" s="91">
        <v>14</v>
      </c>
      <c r="S222" s="296">
        <v>10</v>
      </c>
    </row>
    <row r="223" spans="1:19" ht="83.25" customHeight="1">
      <c r="A223" s="159"/>
      <c r="B223" s="531"/>
      <c r="C223" s="378" t="s">
        <v>566</v>
      </c>
      <c r="D223" s="72"/>
      <c r="E223" s="300" t="s">
        <v>588</v>
      </c>
      <c r="F223" s="244" t="s">
        <v>570</v>
      </c>
      <c r="G223" s="82" t="s">
        <v>587</v>
      </c>
      <c r="H223" s="212">
        <f>L223</f>
        <v>1335.8</v>
      </c>
      <c r="I223" s="300">
        <v>1320</v>
      </c>
      <c r="J223" s="68">
        <v>15.8</v>
      </c>
      <c r="K223" s="300">
        <v>0</v>
      </c>
      <c r="L223" s="398">
        <f t="shared" si="65"/>
        <v>1335.8</v>
      </c>
      <c r="M223" s="418">
        <f t="shared" si="63"/>
        <v>121.5</v>
      </c>
      <c r="N223" s="319">
        <v>120.1</v>
      </c>
      <c r="O223" s="319">
        <v>1.4</v>
      </c>
      <c r="P223" s="294">
        <v>0</v>
      </c>
      <c r="Q223" s="319">
        <f t="shared" si="64"/>
        <v>121.5</v>
      </c>
      <c r="R223" s="91">
        <v>8</v>
      </c>
      <c r="S223" s="296">
        <v>0</v>
      </c>
    </row>
    <row r="224" spans="1:19" s="278" customFormat="1" ht="22.5" customHeight="1">
      <c r="A224" s="309"/>
      <c r="B224" s="105" t="s">
        <v>316</v>
      </c>
      <c r="C224" s="106"/>
      <c r="D224" s="309"/>
      <c r="E224" s="309"/>
      <c r="F224" s="144"/>
      <c r="G224" s="309"/>
      <c r="H224" s="309">
        <f>H223+H222+H221+H220+H219+H218+H217+H216+H215</f>
        <v>142365</v>
      </c>
      <c r="I224" s="309">
        <f aca="true" t="shared" si="66" ref="I224:Q224">I223+I222+I221+I220+I219+I218+I217+I216+I215</f>
        <v>136726.7</v>
      </c>
      <c r="J224" s="309">
        <f t="shared" si="66"/>
        <v>5638.3</v>
      </c>
      <c r="K224" s="309">
        <f t="shared" si="66"/>
        <v>0</v>
      </c>
      <c r="L224" s="309">
        <f t="shared" si="66"/>
        <v>142365</v>
      </c>
      <c r="M224" s="309">
        <f t="shared" si="66"/>
        <v>42565.6</v>
      </c>
      <c r="N224" s="309">
        <f t="shared" si="66"/>
        <v>40610.899999999994</v>
      </c>
      <c r="O224" s="309">
        <f t="shared" si="66"/>
        <v>1954.6999999999998</v>
      </c>
      <c r="P224" s="309">
        <f t="shared" si="66"/>
        <v>0</v>
      </c>
      <c r="Q224" s="309">
        <f t="shared" si="66"/>
        <v>42565.6</v>
      </c>
      <c r="R224" s="309"/>
      <c r="S224" s="309"/>
    </row>
    <row r="225" spans="1:19" ht="48">
      <c r="A225" s="378" t="s">
        <v>146</v>
      </c>
      <c r="B225" s="379" t="s">
        <v>144</v>
      </c>
      <c r="C225" s="378" t="s">
        <v>145</v>
      </c>
      <c r="D225" s="55" t="s">
        <v>201</v>
      </c>
      <c r="E225" s="320" t="s">
        <v>447</v>
      </c>
      <c r="F225" s="244">
        <v>75.86</v>
      </c>
      <c r="G225" s="291">
        <v>22</v>
      </c>
      <c r="H225" s="212">
        <f>L225</f>
        <v>20227.3</v>
      </c>
      <c r="I225" s="314">
        <v>20027</v>
      </c>
      <c r="J225" s="314">
        <v>200.3</v>
      </c>
      <c r="K225" s="314">
        <v>0</v>
      </c>
      <c r="L225" s="300">
        <f>I225+J225+K225</f>
        <v>20227.3</v>
      </c>
      <c r="M225" s="418">
        <f>Q225</f>
        <v>6475</v>
      </c>
      <c r="N225" s="294">
        <v>6430.1</v>
      </c>
      <c r="O225" s="294">
        <v>44.9</v>
      </c>
      <c r="P225" s="294">
        <v>0</v>
      </c>
      <c r="Q225" s="286">
        <f>N225+O225+P225</f>
        <v>6475</v>
      </c>
      <c r="R225" s="296">
        <v>20</v>
      </c>
      <c r="S225" s="296">
        <v>20</v>
      </c>
    </row>
    <row r="226" spans="1:19" s="278" customFormat="1" ht="21.75" customHeight="1">
      <c r="A226" s="309"/>
      <c r="B226" s="34" t="s">
        <v>316</v>
      </c>
      <c r="C226" s="309"/>
      <c r="D226" s="279"/>
      <c r="E226" s="279"/>
      <c r="F226" s="309"/>
      <c r="G226" s="309"/>
      <c r="H226" s="279">
        <f>SUM(H225)</f>
        <v>20227.3</v>
      </c>
      <c r="I226" s="279">
        <f aca="true" t="shared" si="67" ref="I226:Q226">SUM(I225)</f>
        <v>20027</v>
      </c>
      <c r="J226" s="279">
        <f t="shared" si="67"/>
        <v>200.3</v>
      </c>
      <c r="K226" s="279">
        <f t="shared" si="67"/>
        <v>0</v>
      </c>
      <c r="L226" s="279">
        <f t="shared" si="67"/>
        <v>20227.3</v>
      </c>
      <c r="M226" s="279">
        <f t="shared" si="67"/>
        <v>6475</v>
      </c>
      <c r="N226" s="279">
        <f t="shared" si="67"/>
        <v>6430.1</v>
      </c>
      <c r="O226" s="279">
        <f t="shared" si="67"/>
        <v>44.9</v>
      </c>
      <c r="P226" s="279">
        <f t="shared" si="67"/>
        <v>0</v>
      </c>
      <c r="Q226" s="279">
        <f t="shared" si="67"/>
        <v>6475</v>
      </c>
      <c r="R226" s="279"/>
      <c r="S226" s="101"/>
    </row>
    <row r="227" spans="1:19" ht="48">
      <c r="A227" s="376" t="s">
        <v>331</v>
      </c>
      <c r="B227" s="379" t="s">
        <v>147</v>
      </c>
      <c r="C227" s="378" t="s">
        <v>148</v>
      </c>
      <c r="D227" s="55" t="s">
        <v>199</v>
      </c>
      <c r="E227" s="320" t="s">
        <v>448</v>
      </c>
      <c r="F227" s="244">
        <v>35.22</v>
      </c>
      <c r="G227" s="291">
        <v>228</v>
      </c>
      <c r="H227" s="212">
        <f>L227</f>
        <v>89857.7</v>
      </c>
      <c r="I227" s="314">
        <v>88968</v>
      </c>
      <c r="J227" s="314">
        <v>889.7</v>
      </c>
      <c r="K227" s="314">
        <v>0</v>
      </c>
      <c r="L227" s="300">
        <f>I227+J227+K227</f>
        <v>89857.7</v>
      </c>
      <c r="M227" s="418">
        <f>Q227</f>
        <v>30249.199999999997</v>
      </c>
      <c r="N227" s="294">
        <v>30024.1</v>
      </c>
      <c r="O227" s="294">
        <v>225.1</v>
      </c>
      <c r="P227" s="294">
        <v>0</v>
      </c>
      <c r="Q227" s="286">
        <f>N227+O227+P227</f>
        <v>30249.199999999997</v>
      </c>
      <c r="R227" s="296">
        <v>235</v>
      </c>
      <c r="S227" s="296">
        <v>235</v>
      </c>
    </row>
    <row r="228" spans="1:19" s="278" customFormat="1" ht="27" customHeight="1">
      <c r="A228" s="101"/>
      <c r="B228" s="34" t="s">
        <v>316</v>
      </c>
      <c r="C228" s="309"/>
      <c r="D228" s="279"/>
      <c r="E228" s="279"/>
      <c r="F228" s="309"/>
      <c r="G228" s="309"/>
      <c r="H228" s="279">
        <f>SUM(H227)</f>
        <v>89857.7</v>
      </c>
      <c r="I228" s="279">
        <f aca="true" t="shared" si="68" ref="I228:Q228">SUM(I227)</f>
        <v>88968</v>
      </c>
      <c r="J228" s="279">
        <f t="shared" si="68"/>
        <v>889.7</v>
      </c>
      <c r="K228" s="279">
        <f t="shared" si="68"/>
        <v>0</v>
      </c>
      <c r="L228" s="279">
        <f t="shared" si="68"/>
        <v>89857.7</v>
      </c>
      <c r="M228" s="279">
        <f t="shared" si="68"/>
        <v>30249.199999999997</v>
      </c>
      <c r="N228" s="279">
        <f t="shared" si="68"/>
        <v>30024.1</v>
      </c>
      <c r="O228" s="279">
        <f t="shared" si="68"/>
        <v>225.1</v>
      </c>
      <c r="P228" s="279">
        <f t="shared" si="68"/>
        <v>0</v>
      </c>
      <c r="Q228" s="279">
        <f t="shared" si="68"/>
        <v>30249.199999999997</v>
      </c>
      <c r="R228" s="279"/>
      <c r="S228" s="279"/>
    </row>
    <row r="229" spans="1:19" ht="19.5" customHeight="1">
      <c r="A229" s="554" t="s">
        <v>149</v>
      </c>
      <c r="B229" s="554"/>
      <c r="C229" s="554"/>
      <c r="D229" s="554"/>
      <c r="E229" s="554"/>
      <c r="F229" s="554"/>
      <c r="G229" s="6"/>
      <c r="H229" s="303"/>
      <c r="I229" s="303"/>
      <c r="J229" s="303"/>
      <c r="K229" s="303"/>
      <c r="L229" s="303"/>
      <c r="M229" s="294"/>
      <c r="N229" s="294"/>
      <c r="O229" s="294"/>
      <c r="P229" s="294"/>
      <c r="Q229" s="286"/>
      <c r="R229" s="296"/>
      <c r="S229" s="296"/>
    </row>
    <row r="230" spans="1:19" ht="92.25" customHeight="1">
      <c r="A230" s="534" t="s">
        <v>7</v>
      </c>
      <c r="B230" s="534" t="s">
        <v>301</v>
      </c>
      <c r="C230" s="534" t="s">
        <v>482</v>
      </c>
      <c r="D230" s="551" t="s">
        <v>416</v>
      </c>
      <c r="E230" s="582" t="s">
        <v>603</v>
      </c>
      <c r="F230" s="528" t="s">
        <v>485</v>
      </c>
      <c r="G230" s="547" t="s">
        <v>740</v>
      </c>
      <c r="H230" s="212">
        <f>L230</f>
        <v>91.5</v>
      </c>
      <c r="I230" s="300">
        <v>91.5</v>
      </c>
      <c r="J230" s="300">
        <v>0</v>
      </c>
      <c r="K230" s="300">
        <v>0</v>
      </c>
      <c r="L230" s="300">
        <f>J230+I230+K230</f>
        <v>91.5</v>
      </c>
      <c r="M230" s="418">
        <f>SUM(N230:P230)</f>
        <v>0</v>
      </c>
      <c r="N230" s="549">
        <v>0</v>
      </c>
      <c r="O230" s="294">
        <v>0</v>
      </c>
      <c r="P230" s="294">
        <v>0</v>
      </c>
      <c r="Q230" s="286">
        <f>N230</f>
        <v>0</v>
      </c>
      <c r="R230" s="537" t="s">
        <v>628</v>
      </c>
      <c r="S230" s="570">
        <v>0</v>
      </c>
    </row>
    <row r="231" spans="1:19" ht="69.75" customHeight="1">
      <c r="A231" s="531"/>
      <c r="B231" s="531"/>
      <c r="C231" s="531"/>
      <c r="D231" s="553"/>
      <c r="E231" s="583"/>
      <c r="F231" s="529"/>
      <c r="G231" s="548"/>
      <c r="H231" s="212">
        <f>L231</f>
        <v>142.6</v>
      </c>
      <c r="I231" s="83">
        <v>142.6</v>
      </c>
      <c r="J231" s="300">
        <v>0</v>
      </c>
      <c r="K231" s="300">
        <v>0</v>
      </c>
      <c r="L231" s="300">
        <f>J231+I231+K231</f>
        <v>142.6</v>
      </c>
      <c r="M231" s="418">
        <f>SUM(N231:P231)</f>
        <v>0</v>
      </c>
      <c r="N231" s="550"/>
      <c r="O231" s="294">
        <v>0</v>
      </c>
      <c r="P231" s="294">
        <v>0</v>
      </c>
      <c r="Q231" s="286">
        <f>N231</f>
        <v>0</v>
      </c>
      <c r="R231" s="538"/>
      <c r="S231" s="571"/>
    </row>
    <row r="232" spans="1:19" s="278" customFormat="1" ht="27.75" customHeight="1">
      <c r="A232" s="309"/>
      <c r="B232" s="34" t="s">
        <v>316</v>
      </c>
      <c r="C232" s="309"/>
      <c r="D232" s="309"/>
      <c r="E232" s="309"/>
      <c r="F232" s="309"/>
      <c r="G232" s="309"/>
      <c r="H232" s="309">
        <f aca="true" t="shared" si="69" ref="H232:Q232">SUM(H230:H231)</f>
        <v>234.1</v>
      </c>
      <c r="I232" s="309">
        <f t="shared" si="69"/>
        <v>234.1</v>
      </c>
      <c r="J232" s="309">
        <f t="shared" si="69"/>
        <v>0</v>
      </c>
      <c r="K232" s="309">
        <f t="shared" si="69"/>
        <v>0</v>
      </c>
      <c r="L232" s="309">
        <f t="shared" si="69"/>
        <v>234.1</v>
      </c>
      <c r="M232" s="309">
        <f t="shared" si="69"/>
        <v>0</v>
      </c>
      <c r="N232" s="309">
        <f t="shared" si="69"/>
        <v>0</v>
      </c>
      <c r="O232" s="309">
        <f t="shared" si="69"/>
        <v>0</v>
      </c>
      <c r="P232" s="309">
        <f t="shared" si="69"/>
        <v>0</v>
      </c>
      <c r="Q232" s="309">
        <f t="shared" si="69"/>
        <v>0</v>
      </c>
      <c r="R232" s="309"/>
      <c r="S232" s="309"/>
    </row>
    <row r="233" spans="1:19" ht="47.25" customHeight="1">
      <c r="A233" s="378" t="s">
        <v>11</v>
      </c>
      <c r="B233" s="17" t="s">
        <v>307</v>
      </c>
      <c r="C233" s="378" t="s">
        <v>154</v>
      </c>
      <c r="D233" s="73" t="s">
        <v>178</v>
      </c>
      <c r="E233" s="304" t="s">
        <v>449</v>
      </c>
      <c r="F233" s="244" t="s">
        <v>501</v>
      </c>
      <c r="G233" s="291">
        <v>245</v>
      </c>
      <c r="H233" s="214">
        <f>L233</f>
        <v>7467.6</v>
      </c>
      <c r="I233" s="301">
        <v>7350</v>
      </c>
      <c r="J233" s="301">
        <v>117.6</v>
      </c>
      <c r="K233" s="301">
        <v>0</v>
      </c>
      <c r="L233" s="300">
        <f>J233+I233+K233</f>
        <v>7467.6</v>
      </c>
      <c r="M233" s="418">
        <f>Q233</f>
        <v>2900.2000000000003</v>
      </c>
      <c r="N233" s="286">
        <v>2854.4</v>
      </c>
      <c r="O233" s="294">
        <v>45.8</v>
      </c>
      <c r="P233" s="294">
        <v>0</v>
      </c>
      <c r="Q233" s="286">
        <f>O233+N233</f>
        <v>2900.2000000000003</v>
      </c>
      <c r="R233" s="299">
        <v>138</v>
      </c>
      <c r="S233" s="296">
        <v>22</v>
      </c>
    </row>
    <row r="234" spans="1:19" s="278" customFormat="1" ht="30.75" customHeight="1">
      <c r="A234" s="309"/>
      <c r="B234" s="103" t="s">
        <v>316</v>
      </c>
      <c r="C234" s="309"/>
      <c r="D234" s="309"/>
      <c r="E234" s="309"/>
      <c r="F234" s="309"/>
      <c r="G234" s="309"/>
      <c r="H234" s="279">
        <f>SUM(H233)</f>
        <v>7467.6</v>
      </c>
      <c r="I234" s="279">
        <f aca="true" t="shared" si="70" ref="I234:Q234">SUM(I233)</f>
        <v>7350</v>
      </c>
      <c r="J234" s="279">
        <f t="shared" si="70"/>
        <v>117.6</v>
      </c>
      <c r="K234" s="279">
        <f t="shared" si="70"/>
        <v>0</v>
      </c>
      <c r="L234" s="279">
        <f t="shared" si="70"/>
        <v>7467.6</v>
      </c>
      <c r="M234" s="279">
        <f t="shared" si="70"/>
        <v>2900.2000000000003</v>
      </c>
      <c r="N234" s="279">
        <f t="shared" si="70"/>
        <v>2854.4</v>
      </c>
      <c r="O234" s="279">
        <f t="shared" si="70"/>
        <v>45.8</v>
      </c>
      <c r="P234" s="279">
        <f t="shared" si="70"/>
        <v>0</v>
      </c>
      <c r="Q234" s="279">
        <f t="shared" si="70"/>
        <v>2900.2000000000003</v>
      </c>
      <c r="R234" s="279"/>
      <c r="S234" s="279"/>
    </row>
    <row r="235" spans="1:19" ht="27" customHeight="1">
      <c r="A235" s="378" t="s">
        <v>13</v>
      </c>
      <c r="B235" s="534" t="s">
        <v>659</v>
      </c>
      <c r="C235" s="378" t="s">
        <v>516</v>
      </c>
      <c r="D235" s="551" t="s">
        <v>302</v>
      </c>
      <c r="E235" s="203"/>
      <c r="F235" s="378"/>
      <c r="G235" s="291"/>
      <c r="H235" s="214"/>
      <c r="I235" s="300"/>
      <c r="J235" s="300"/>
      <c r="K235" s="300"/>
      <c r="L235" s="300"/>
      <c r="M235" s="294"/>
      <c r="N235" s="294"/>
      <c r="O235" s="294"/>
      <c r="P235" s="294"/>
      <c r="Q235" s="286"/>
      <c r="R235" s="296"/>
      <c r="S235" s="296"/>
    </row>
    <row r="236" spans="1:19" ht="24">
      <c r="A236" s="378"/>
      <c r="B236" s="530"/>
      <c r="C236" s="378" t="s">
        <v>506</v>
      </c>
      <c r="D236" s="552"/>
      <c r="E236" s="291" t="s">
        <v>648</v>
      </c>
      <c r="F236" s="244" t="s">
        <v>515</v>
      </c>
      <c r="G236" s="87"/>
      <c r="H236" s="214">
        <v>100.5</v>
      </c>
      <c r="I236" s="300">
        <v>0</v>
      </c>
      <c r="J236" s="300">
        <v>100.5</v>
      </c>
      <c r="K236" s="300">
        <v>0</v>
      </c>
      <c r="L236" s="300">
        <f>I236+J236+K236</f>
        <v>100.5</v>
      </c>
      <c r="M236" s="418">
        <f>Q236</f>
        <v>23.1</v>
      </c>
      <c r="N236" s="294">
        <v>0</v>
      </c>
      <c r="O236" s="294">
        <v>23.1</v>
      </c>
      <c r="P236" s="294">
        <v>0</v>
      </c>
      <c r="Q236" s="286">
        <f>N236+O236+P236</f>
        <v>23.1</v>
      </c>
      <c r="R236" s="296">
        <v>0</v>
      </c>
      <c r="S236" s="296">
        <v>0</v>
      </c>
    </row>
    <row r="237" spans="1:19" ht="74.25" customHeight="1">
      <c r="A237" s="378"/>
      <c r="B237" s="530"/>
      <c r="C237" s="211" t="s">
        <v>507</v>
      </c>
      <c r="D237" s="552"/>
      <c r="E237" s="291" t="s">
        <v>649</v>
      </c>
      <c r="F237" s="244" t="s">
        <v>660</v>
      </c>
      <c r="G237" s="87">
        <v>250</v>
      </c>
      <c r="H237" s="214">
        <v>8412.2</v>
      </c>
      <c r="I237" s="300">
        <v>0</v>
      </c>
      <c r="J237" s="300">
        <v>0</v>
      </c>
      <c r="K237" s="300">
        <v>3364.9</v>
      </c>
      <c r="L237" s="300">
        <f aca="true" t="shared" si="71" ref="L237:L249">I237+J237+K237</f>
        <v>3364.9</v>
      </c>
      <c r="M237" s="418">
        <f>Q237</f>
        <v>465.8</v>
      </c>
      <c r="N237" s="294">
        <v>0</v>
      </c>
      <c r="O237" s="294">
        <v>0</v>
      </c>
      <c r="P237" s="294">
        <v>465.8</v>
      </c>
      <c r="Q237" s="286">
        <f>N237+O237+P237</f>
        <v>465.8</v>
      </c>
      <c r="R237" s="204">
        <v>15</v>
      </c>
      <c r="S237" s="296">
        <v>7</v>
      </c>
    </row>
    <row r="238" spans="1:19" ht="168" customHeight="1">
      <c r="A238" s="378"/>
      <c r="B238" s="530"/>
      <c r="C238" s="211" t="s">
        <v>508</v>
      </c>
      <c r="D238" s="552"/>
      <c r="E238" s="291" t="s">
        <v>650</v>
      </c>
      <c r="F238" s="244" t="s">
        <v>660</v>
      </c>
      <c r="G238" s="87">
        <v>25</v>
      </c>
      <c r="H238" s="214">
        <v>841.2</v>
      </c>
      <c r="I238" s="300">
        <v>0</v>
      </c>
      <c r="J238" s="300">
        <v>0</v>
      </c>
      <c r="K238" s="300">
        <v>841.2</v>
      </c>
      <c r="L238" s="300">
        <f t="shared" si="71"/>
        <v>841.2</v>
      </c>
      <c r="M238" s="418">
        <f>Q238</f>
        <v>43.9</v>
      </c>
      <c r="N238" s="294"/>
      <c r="O238" s="294">
        <v>0</v>
      </c>
      <c r="P238" s="294">
        <v>43.9</v>
      </c>
      <c r="Q238" s="286">
        <f aca="true" t="shared" si="72" ref="Q238:Q249">N238+O238+P238</f>
        <v>43.9</v>
      </c>
      <c r="R238" s="204">
        <v>1</v>
      </c>
      <c r="S238" s="296">
        <v>1</v>
      </c>
    </row>
    <row r="239" spans="1:19" ht="60" customHeight="1">
      <c r="A239" s="378"/>
      <c r="B239" s="530"/>
      <c r="C239" s="211" t="s">
        <v>509</v>
      </c>
      <c r="D239" s="552"/>
      <c r="E239" s="291" t="s">
        <v>651</v>
      </c>
      <c r="F239" s="244" t="s">
        <v>660</v>
      </c>
      <c r="G239" s="87">
        <v>5</v>
      </c>
      <c r="H239" s="214">
        <v>168.2</v>
      </c>
      <c r="I239" s="300">
        <v>0</v>
      </c>
      <c r="J239" s="300">
        <v>0</v>
      </c>
      <c r="K239" s="300">
        <v>168.2</v>
      </c>
      <c r="L239" s="300">
        <f t="shared" si="71"/>
        <v>168.2</v>
      </c>
      <c r="M239" s="418">
        <f aca="true" t="shared" si="73" ref="M239:M249">Q239</f>
        <v>0</v>
      </c>
      <c r="N239" s="294"/>
      <c r="O239" s="294">
        <v>0</v>
      </c>
      <c r="P239" s="294">
        <v>0</v>
      </c>
      <c r="Q239" s="286">
        <f t="shared" si="72"/>
        <v>0</v>
      </c>
      <c r="R239" s="299">
        <v>0</v>
      </c>
      <c r="S239" s="296">
        <v>0</v>
      </c>
    </row>
    <row r="240" spans="1:19" ht="48">
      <c r="A240" s="378"/>
      <c r="B240" s="530"/>
      <c r="C240" s="211" t="s">
        <v>510</v>
      </c>
      <c r="D240" s="552"/>
      <c r="E240" s="291" t="s">
        <v>652</v>
      </c>
      <c r="F240" s="244" t="s">
        <v>660</v>
      </c>
      <c r="G240" s="234">
        <v>858</v>
      </c>
      <c r="H240" s="214">
        <v>28886.8</v>
      </c>
      <c r="I240" s="300">
        <v>0</v>
      </c>
      <c r="J240" s="300">
        <v>16.1</v>
      </c>
      <c r="K240" s="300">
        <v>28870.7</v>
      </c>
      <c r="L240" s="300">
        <f t="shared" si="71"/>
        <v>28886.8</v>
      </c>
      <c r="M240" s="418">
        <f t="shared" si="73"/>
        <v>2274.8</v>
      </c>
      <c r="N240" s="294">
        <v>0</v>
      </c>
      <c r="O240" s="294">
        <v>0</v>
      </c>
      <c r="P240" s="294">
        <v>2274.8</v>
      </c>
      <c r="Q240" s="286">
        <f t="shared" si="72"/>
        <v>2274.8</v>
      </c>
      <c r="R240" s="299" t="s">
        <v>849</v>
      </c>
      <c r="S240" s="296">
        <v>17</v>
      </c>
    </row>
    <row r="241" spans="1:19" ht="36">
      <c r="A241" s="378"/>
      <c r="B241" s="530"/>
      <c r="C241" s="378" t="s">
        <v>511</v>
      </c>
      <c r="D241" s="552"/>
      <c r="E241" s="291" t="s">
        <v>653</v>
      </c>
      <c r="F241" s="244" t="s">
        <v>661</v>
      </c>
      <c r="G241" s="87">
        <v>20</v>
      </c>
      <c r="H241" s="214">
        <v>3528</v>
      </c>
      <c r="I241" s="300">
        <v>3528</v>
      </c>
      <c r="J241" s="300">
        <v>0</v>
      </c>
      <c r="K241" s="300">
        <v>0</v>
      </c>
      <c r="L241" s="300">
        <f t="shared" si="71"/>
        <v>3528</v>
      </c>
      <c r="M241" s="418">
        <f t="shared" si="73"/>
        <v>1209.6</v>
      </c>
      <c r="N241" s="294">
        <v>1209.6</v>
      </c>
      <c r="O241" s="294">
        <v>0</v>
      </c>
      <c r="P241" s="294">
        <v>0</v>
      </c>
      <c r="Q241" s="286">
        <f t="shared" si="72"/>
        <v>1209.6</v>
      </c>
      <c r="R241" s="299">
        <v>7</v>
      </c>
      <c r="S241" s="296">
        <v>4</v>
      </c>
    </row>
    <row r="242" spans="1:19" ht="48">
      <c r="A242" s="378"/>
      <c r="B242" s="530"/>
      <c r="C242" s="378" t="s">
        <v>512</v>
      </c>
      <c r="D242" s="552"/>
      <c r="E242" s="291" t="s">
        <v>654</v>
      </c>
      <c r="F242" s="244" t="s">
        <v>515</v>
      </c>
      <c r="G242" s="87"/>
      <c r="H242" s="214">
        <v>48.3</v>
      </c>
      <c r="I242" s="300">
        <v>0</v>
      </c>
      <c r="J242" s="300">
        <v>48.3</v>
      </c>
      <c r="K242" s="300">
        <v>0</v>
      </c>
      <c r="L242" s="300">
        <f t="shared" si="71"/>
        <v>48.3</v>
      </c>
      <c r="M242" s="418">
        <f t="shared" si="73"/>
        <v>0</v>
      </c>
      <c r="N242" s="294">
        <v>0</v>
      </c>
      <c r="O242" s="294">
        <v>0</v>
      </c>
      <c r="P242" s="294">
        <v>0</v>
      </c>
      <c r="Q242" s="286">
        <f t="shared" si="72"/>
        <v>0</v>
      </c>
      <c r="R242" s="299">
        <v>0</v>
      </c>
      <c r="S242" s="296">
        <v>0</v>
      </c>
    </row>
    <row r="243" spans="1:19" ht="96" customHeight="1">
      <c r="A243" s="378"/>
      <c r="B243" s="530"/>
      <c r="C243" s="378" t="s">
        <v>513</v>
      </c>
      <c r="D243" s="552"/>
      <c r="E243" s="291" t="s">
        <v>655</v>
      </c>
      <c r="F243" s="244" t="s">
        <v>515</v>
      </c>
      <c r="G243" s="87">
        <v>175</v>
      </c>
      <c r="H243" s="214">
        <v>6575.2</v>
      </c>
      <c r="I243" s="300">
        <v>829.6</v>
      </c>
      <c r="J243" s="300">
        <v>5745.6</v>
      </c>
      <c r="K243" s="300">
        <v>0</v>
      </c>
      <c r="L243" s="300">
        <f t="shared" si="71"/>
        <v>6575.200000000001</v>
      </c>
      <c r="M243" s="418">
        <f t="shared" si="73"/>
        <v>22.2</v>
      </c>
      <c r="N243" s="294">
        <v>0</v>
      </c>
      <c r="O243" s="294">
        <v>22.2</v>
      </c>
      <c r="P243" s="294">
        <v>0</v>
      </c>
      <c r="Q243" s="286">
        <f t="shared" si="72"/>
        <v>22.2</v>
      </c>
      <c r="R243" s="299">
        <v>1</v>
      </c>
      <c r="S243" s="296">
        <v>1</v>
      </c>
    </row>
    <row r="244" spans="1:19" ht="60">
      <c r="A244" s="378"/>
      <c r="B244" s="530"/>
      <c r="C244" s="378" t="s">
        <v>514</v>
      </c>
      <c r="D244" s="552"/>
      <c r="E244" s="291" t="s">
        <v>656</v>
      </c>
      <c r="F244" s="244" t="s">
        <v>515</v>
      </c>
      <c r="G244" s="87" t="s">
        <v>662</v>
      </c>
      <c r="H244" s="214">
        <v>878.2</v>
      </c>
      <c r="I244" s="300">
        <v>878.2</v>
      </c>
      <c r="J244" s="300">
        <v>0</v>
      </c>
      <c r="K244" s="300">
        <v>0</v>
      </c>
      <c r="L244" s="300">
        <f t="shared" si="71"/>
        <v>878.2</v>
      </c>
      <c r="M244" s="418">
        <f t="shared" si="73"/>
        <v>0</v>
      </c>
      <c r="N244" s="294">
        <v>0</v>
      </c>
      <c r="O244" s="294">
        <v>0</v>
      </c>
      <c r="P244" s="294">
        <v>0</v>
      </c>
      <c r="Q244" s="286">
        <f t="shared" si="72"/>
        <v>0</v>
      </c>
      <c r="R244" s="299">
        <v>0</v>
      </c>
      <c r="S244" s="296">
        <v>0</v>
      </c>
    </row>
    <row r="245" spans="1:19" ht="48">
      <c r="A245" s="378"/>
      <c r="B245" s="530"/>
      <c r="C245" s="378" t="s">
        <v>590</v>
      </c>
      <c r="D245" s="552"/>
      <c r="E245" s="291" t="s">
        <v>657</v>
      </c>
      <c r="F245" s="244"/>
      <c r="G245" s="291"/>
      <c r="H245" s="214">
        <v>576.9</v>
      </c>
      <c r="I245" s="300">
        <v>0</v>
      </c>
      <c r="J245" s="300">
        <v>326.9</v>
      </c>
      <c r="K245" s="300">
        <v>0</v>
      </c>
      <c r="L245" s="300">
        <f t="shared" si="71"/>
        <v>326.9</v>
      </c>
      <c r="M245" s="418">
        <f t="shared" si="73"/>
        <v>0</v>
      </c>
      <c r="N245" s="294">
        <v>0</v>
      </c>
      <c r="O245" s="294">
        <v>0</v>
      </c>
      <c r="P245" s="294">
        <v>0</v>
      </c>
      <c r="Q245" s="286">
        <f t="shared" si="72"/>
        <v>0</v>
      </c>
      <c r="R245" s="299">
        <v>0</v>
      </c>
      <c r="S245" s="296">
        <v>0</v>
      </c>
    </row>
    <row r="246" spans="1:19" ht="78.75" customHeight="1">
      <c r="A246" s="378"/>
      <c r="B246" s="531"/>
      <c r="C246" s="378" t="s">
        <v>663</v>
      </c>
      <c r="D246" s="553"/>
      <c r="E246" s="291" t="s">
        <v>658</v>
      </c>
      <c r="F246" s="244" t="s">
        <v>660</v>
      </c>
      <c r="G246" s="87">
        <v>100</v>
      </c>
      <c r="H246" s="214">
        <v>3364.9</v>
      </c>
      <c r="I246" s="300">
        <v>0</v>
      </c>
      <c r="J246" s="300">
        <v>0</v>
      </c>
      <c r="K246" s="300">
        <v>1682.4</v>
      </c>
      <c r="L246" s="300">
        <f t="shared" si="71"/>
        <v>1682.4</v>
      </c>
      <c r="M246" s="418">
        <f t="shared" si="73"/>
        <v>0</v>
      </c>
      <c r="N246" s="294">
        <v>0</v>
      </c>
      <c r="O246" s="294">
        <v>0</v>
      </c>
      <c r="P246" s="294">
        <v>0</v>
      </c>
      <c r="Q246" s="286">
        <f t="shared" si="72"/>
        <v>0</v>
      </c>
      <c r="R246" s="299">
        <v>0</v>
      </c>
      <c r="S246" s="296">
        <v>0</v>
      </c>
    </row>
    <row r="247" spans="1:19" ht="64.5" customHeight="1">
      <c r="A247" s="378"/>
      <c r="B247" s="381"/>
      <c r="C247" s="378" t="s">
        <v>584</v>
      </c>
      <c r="D247" s="388"/>
      <c r="E247" s="291" t="s">
        <v>585</v>
      </c>
      <c r="F247" s="244">
        <v>31.291</v>
      </c>
      <c r="G247" s="87">
        <v>164</v>
      </c>
      <c r="H247" s="214">
        <f>L247</f>
        <v>5148.2</v>
      </c>
      <c r="I247" s="300">
        <v>0</v>
      </c>
      <c r="J247" s="300">
        <v>0</v>
      </c>
      <c r="K247" s="300">
        <f>2490+605.7+841.2+336.5+302.8+572</f>
        <v>5148.2</v>
      </c>
      <c r="L247" s="300">
        <f t="shared" si="71"/>
        <v>5148.2</v>
      </c>
      <c r="M247" s="418">
        <f t="shared" si="73"/>
        <v>0</v>
      </c>
      <c r="N247" s="294"/>
      <c r="O247" s="294">
        <v>0</v>
      </c>
      <c r="P247" s="294">
        <v>0</v>
      </c>
      <c r="Q247" s="286">
        <f t="shared" si="72"/>
        <v>0</v>
      </c>
      <c r="R247" s="299">
        <v>0</v>
      </c>
      <c r="S247" s="296">
        <v>0</v>
      </c>
    </row>
    <row r="248" spans="1:19" ht="64.5" customHeight="1">
      <c r="A248" s="378"/>
      <c r="B248" s="534" t="s">
        <v>664</v>
      </c>
      <c r="C248" s="211" t="s">
        <v>665</v>
      </c>
      <c r="D248" s="388"/>
      <c r="E248" s="582" t="s">
        <v>667</v>
      </c>
      <c r="F248" s="244" t="s">
        <v>515</v>
      </c>
      <c r="G248" s="222">
        <v>23</v>
      </c>
      <c r="H248" s="214">
        <v>1062.3</v>
      </c>
      <c r="I248" s="300">
        <v>0</v>
      </c>
      <c r="J248" s="300">
        <v>1062.3</v>
      </c>
      <c r="K248" s="300">
        <v>0</v>
      </c>
      <c r="L248" s="300">
        <f t="shared" si="71"/>
        <v>1062.3</v>
      </c>
      <c r="M248" s="418">
        <f t="shared" si="73"/>
        <v>52.7</v>
      </c>
      <c r="N248" s="294">
        <v>0</v>
      </c>
      <c r="O248" s="294">
        <v>52.7</v>
      </c>
      <c r="P248" s="294">
        <v>0</v>
      </c>
      <c r="Q248" s="286">
        <f t="shared" si="72"/>
        <v>52.7</v>
      </c>
      <c r="R248" s="299">
        <v>3</v>
      </c>
      <c r="S248" s="296">
        <v>3</v>
      </c>
    </row>
    <row r="249" spans="1:19" ht="64.5" customHeight="1">
      <c r="A249" s="378"/>
      <c r="B249" s="531"/>
      <c r="C249" s="211" t="s">
        <v>666</v>
      </c>
      <c r="D249" s="388"/>
      <c r="E249" s="583"/>
      <c r="F249" s="244" t="s">
        <v>668</v>
      </c>
      <c r="G249" s="222">
        <v>5</v>
      </c>
      <c r="H249" s="214">
        <v>136.6</v>
      </c>
      <c r="I249" s="300">
        <v>136.6</v>
      </c>
      <c r="J249" s="300">
        <v>0</v>
      </c>
      <c r="K249" s="300">
        <v>0</v>
      </c>
      <c r="L249" s="300">
        <f t="shared" si="71"/>
        <v>136.6</v>
      </c>
      <c r="M249" s="418">
        <f t="shared" si="73"/>
        <v>7</v>
      </c>
      <c r="N249" s="294">
        <v>0</v>
      </c>
      <c r="O249" s="294">
        <v>7</v>
      </c>
      <c r="P249" s="294">
        <v>0</v>
      </c>
      <c r="Q249" s="286">
        <f t="shared" si="72"/>
        <v>7</v>
      </c>
      <c r="R249" s="299">
        <v>1</v>
      </c>
      <c r="S249" s="296">
        <v>1</v>
      </c>
    </row>
    <row r="250" spans="1:19" s="278" customFormat="1" ht="23.25" customHeight="1">
      <c r="A250" s="309"/>
      <c r="B250" s="34" t="s">
        <v>316</v>
      </c>
      <c r="C250" s="309"/>
      <c r="D250" s="309"/>
      <c r="E250" s="213"/>
      <c r="F250" s="309"/>
      <c r="G250" s="309"/>
      <c r="H250" s="309">
        <f>H249+H248+H247+H246+H245+H244+H243+H242+H241+H240+H239+H238+H237+H236</f>
        <v>59727.499999999985</v>
      </c>
      <c r="I250" s="309">
        <f aca="true" t="shared" si="74" ref="I250:Q250">I249+I248+I247+I246+I245+I244+I243+I242+I241+I240+I239+I238+I237+I236</f>
        <v>5372.4</v>
      </c>
      <c r="J250" s="309">
        <f t="shared" si="74"/>
        <v>7299.700000000001</v>
      </c>
      <c r="K250" s="309">
        <f t="shared" si="74"/>
        <v>40075.6</v>
      </c>
      <c r="L250" s="309">
        <f t="shared" si="74"/>
        <v>52747.69999999999</v>
      </c>
      <c r="M250" s="309">
        <f t="shared" si="74"/>
        <v>4099.1</v>
      </c>
      <c r="N250" s="309">
        <f t="shared" si="74"/>
        <v>1209.6</v>
      </c>
      <c r="O250" s="309">
        <f t="shared" si="74"/>
        <v>105</v>
      </c>
      <c r="P250" s="309">
        <f t="shared" si="74"/>
        <v>2784.5000000000005</v>
      </c>
      <c r="Q250" s="309">
        <f t="shared" si="74"/>
        <v>4099.1</v>
      </c>
      <c r="R250" s="309"/>
      <c r="S250" s="309"/>
    </row>
    <row r="251" spans="1:19" ht="66.75" customHeight="1">
      <c r="A251" s="378" t="s">
        <v>15</v>
      </c>
      <c r="B251" s="379" t="s">
        <v>150</v>
      </c>
      <c r="C251" s="378" t="s">
        <v>151</v>
      </c>
      <c r="D251" s="74" t="s">
        <v>335</v>
      </c>
      <c r="E251" s="332" t="s">
        <v>554</v>
      </c>
      <c r="F251" s="244" t="s">
        <v>699</v>
      </c>
      <c r="G251" s="291">
        <v>329</v>
      </c>
      <c r="H251" s="214">
        <f>L251</f>
        <v>33.4</v>
      </c>
      <c r="I251" s="300">
        <v>32.6</v>
      </c>
      <c r="J251" s="300">
        <v>0.8</v>
      </c>
      <c r="K251" s="300">
        <v>0</v>
      </c>
      <c r="L251" s="300">
        <f>J251+I251+K251</f>
        <v>33.4</v>
      </c>
      <c r="M251" s="418">
        <f>Q251</f>
        <v>24.2</v>
      </c>
      <c r="N251" s="286">
        <v>24</v>
      </c>
      <c r="O251" s="294">
        <v>0.2</v>
      </c>
      <c r="P251" s="294">
        <v>0</v>
      </c>
      <c r="Q251" s="286">
        <f>O251+N251</f>
        <v>24.2</v>
      </c>
      <c r="R251" s="299">
        <v>6</v>
      </c>
      <c r="S251" s="296">
        <v>1</v>
      </c>
    </row>
    <row r="252" spans="1:19" s="278" customFormat="1" ht="24.75" customHeight="1">
      <c r="A252" s="309"/>
      <c r="B252" s="34" t="s">
        <v>316</v>
      </c>
      <c r="C252" s="309"/>
      <c r="D252" s="309"/>
      <c r="E252" s="309"/>
      <c r="F252" s="309"/>
      <c r="G252" s="309"/>
      <c r="H252" s="309">
        <f>SUM(H251)</f>
        <v>33.4</v>
      </c>
      <c r="I252" s="309">
        <f aca="true" t="shared" si="75" ref="I252:Q252">SUM(I251)</f>
        <v>32.6</v>
      </c>
      <c r="J252" s="309">
        <f t="shared" si="75"/>
        <v>0.8</v>
      </c>
      <c r="K252" s="309">
        <f t="shared" si="75"/>
        <v>0</v>
      </c>
      <c r="L252" s="309">
        <f t="shared" si="75"/>
        <v>33.4</v>
      </c>
      <c r="M252" s="309">
        <f t="shared" si="75"/>
        <v>24.2</v>
      </c>
      <c r="N252" s="309">
        <f t="shared" si="75"/>
        <v>24</v>
      </c>
      <c r="O252" s="309">
        <f t="shared" si="75"/>
        <v>0.2</v>
      </c>
      <c r="P252" s="309">
        <f t="shared" si="75"/>
        <v>0</v>
      </c>
      <c r="Q252" s="309">
        <f t="shared" si="75"/>
        <v>24.2</v>
      </c>
      <c r="R252" s="309"/>
      <c r="S252" s="309"/>
    </row>
    <row r="253" spans="1:19" ht="96.75" customHeight="1">
      <c r="A253" s="534" t="s">
        <v>18</v>
      </c>
      <c r="B253" s="534" t="s">
        <v>152</v>
      </c>
      <c r="C253" s="378" t="s">
        <v>153</v>
      </c>
      <c r="D253" s="75" t="s">
        <v>431</v>
      </c>
      <c r="E253" s="333" t="s">
        <v>610</v>
      </c>
      <c r="F253" s="244">
        <v>2418.5</v>
      </c>
      <c r="G253" s="291">
        <v>11</v>
      </c>
      <c r="H253" s="214">
        <f>L253</f>
        <v>24403.5</v>
      </c>
      <c r="I253" s="313">
        <v>24403.5</v>
      </c>
      <c r="J253" s="313">
        <v>0</v>
      </c>
      <c r="K253" s="313">
        <v>0</v>
      </c>
      <c r="L253" s="300">
        <f>I253+J253+K253</f>
        <v>24403.5</v>
      </c>
      <c r="M253" s="418">
        <f>N253</f>
        <v>21020</v>
      </c>
      <c r="N253" s="231">
        <v>21020</v>
      </c>
      <c r="O253" s="294">
        <v>0</v>
      </c>
      <c r="P253" s="294">
        <v>0</v>
      </c>
      <c r="Q253" s="286">
        <f>M253</f>
        <v>21020</v>
      </c>
      <c r="R253" s="299">
        <v>5</v>
      </c>
      <c r="S253" s="296">
        <v>0</v>
      </c>
    </row>
    <row r="254" spans="1:19" ht="96.75" customHeight="1">
      <c r="A254" s="531"/>
      <c r="B254" s="531"/>
      <c r="C254" s="378" t="s">
        <v>542</v>
      </c>
      <c r="D254" s="75" t="s">
        <v>543</v>
      </c>
      <c r="E254" s="333" t="s">
        <v>611</v>
      </c>
      <c r="F254" s="244">
        <v>100</v>
      </c>
      <c r="G254" s="291">
        <v>1</v>
      </c>
      <c r="H254" s="214">
        <f>L254</f>
        <v>100</v>
      </c>
      <c r="I254" s="313">
        <v>100</v>
      </c>
      <c r="J254" s="313">
        <v>0</v>
      </c>
      <c r="K254" s="313">
        <v>0</v>
      </c>
      <c r="L254" s="300">
        <f>I254+J254+K254</f>
        <v>100</v>
      </c>
      <c r="M254" s="418">
        <f>N254</f>
        <v>79.4</v>
      </c>
      <c r="N254" s="286">
        <v>79.4</v>
      </c>
      <c r="O254" s="294">
        <v>0</v>
      </c>
      <c r="P254" s="294">
        <v>0</v>
      </c>
      <c r="Q254" s="286">
        <f>M254</f>
        <v>79.4</v>
      </c>
      <c r="R254" s="299">
        <v>1</v>
      </c>
      <c r="S254" s="296">
        <v>0</v>
      </c>
    </row>
    <row r="255" spans="1:19" s="278" customFormat="1" ht="21" customHeight="1">
      <c r="A255" s="309"/>
      <c r="B255" s="34" t="s">
        <v>316</v>
      </c>
      <c r="C255" s="309"/>
      <c r="D255" s="309"/>
      <c r="E255" s="309"/>
      <c r="F255" s="309"/>
      <c r="G255" s="309"/>
      <c r="H255" s="309">
        <f>SUM(H253:H254)</f>
        <v>24503.5</v>
      </c>
      <c r="I255" s="309">
        <f aca="true" t="shared" si="76" ref="I255:Q255">SUM(I253:I254)</f>
        <v>24503.5</v>
      </c>
      <c r="J255" s="309">
        <f t="shared" si="76"/>
        <v>0</v>
      </c>
      <c r="K255" s="309">
        <f t="shared" si="76"/>
        <v>0</v>
      </c>
      <c r="L255" s="309">
        <f t="shared" si="76"/>
        <v>24503.5</v>
      </c>
      <c r="M255" s="309">
        <f t="shared" si="76"/>
        <v>21099.4</v>
      </c>
      <c r="N255" s="309">
        <f t="shared" si="76"/>
        <v>21099.4</v>
      </c>
      <c r="O255" s="309">
        <f t="shared" si="76"/>
        <v>0</v>
      </c>
      <c r="P255" s="309">
        <f t="shared" si="76"/>
        <v>0</v>
      </c>
      <c r="Q255" s="309">
        <f t="shared" si="76"/>
        <v>21099.4</v>
      </c>
      <c r="R255" s="309"/>
      <c r="S255" s="309"/>
    </row>
    <row r="256" spans="1:19" s="307" customFormat="1" ht="108" hidden="1">
      <c r="A256" s="300" t="s">
        <v>23</v>
      </c>
      <c r="B256" s="379" t="s">
        <v>483</v>
      </c>
      <c r="C256" s="300" t="s">
        <v>368</v>
      </c>
      <c r="D256" s="68" t="s">
        <v>369</v>
      </c>
      <c r="E256" s="68" t="s">
        <v>370</v>
      </c>
      <c r="F256" s="300" t="s">
        <v>503</v>
      </c>
      <c r="G256" s="222"/>
      <c r="H256" s="214">
        <f>L256</f>
        <v>0</v>
      </c>
      <c r="I256" s="300">
        <v>0</v>
      </c>
      <c r="J256" s="300">
        <v>0</v>
      </c>
      <c r="K256" s="300">
        <v>0</v>
      </c>
      <c r="L256" s="303">
        <f>J256+I256+K256</f>
        <v>0</v>
      </c>
      <c r="M256" s="294">
        <f>Q256</f>
        <v>0</v>
      </c>
      <c r="N256" s="294">
        <v>0</v>
      </c>
      <c r="O256" s="294">
        <v>0</v>
      </c>
      <c r="P256" s="294">
        <v>0</v>
      </c>
      <c r="Q256" s="286">
        <f>O256+N256</f>
        <v>0</v>
      </c>
      <c r="R256" s="296">
        <v>0</v>
      </c>
      <c r="S256" s="242" t="s">
        <v>691</v>
      </c>
    </row>
    <row r="257" spans="1:19" s="278" customFormat="1" ht="33" customHeight="1" hidden="1">
      <c r="A257" s="309"/>
      <c r="B257" s="34" t="s">
        <v>316</v>
      </c>
      <c r="C257" s="309"/>
      <c r="D257" s="309"/>
      <c r="E257" s="309"/>
      <c r="F257" s="99"/>
      <c r="G257" s="99"/>
      <c r="H257" s="99">
        <f>SUM(H256)</f>
        <v>0</v>
      </c>
      <c r="I257" s="99">
        <f aca="true" t="shared" si="77" ref="I257:Q257">SUM(I256)</f>
        <v>0</v>
      </c>
      <c r="J257" s="99">
        <f t="shared" si="77"/>
        <v>0</v>
      </c>
      <c r="K257" s="99">
        <f t="shared" si="77"/>
        <v>0</v>
      </c>
      <c r="L257" s="99">
        <f t="shared" si="77"/>
        <v>0</v>
      </c>
      <c r="M257" s="99">
        <f t="shared" si="77"/>
        <v>0</v>
      </c>
      <c r="N257" s="99">
        <f t="shared" si="77"/>
        <v>0</v>
      </c>
      <c r="O257" s="99">
        <f t="shared" si="77"/>
        <v>0</v>
      </c>
      <c r="P257" s="99">
        <f t="shared" si="77"/>
        <v>0</v>
      </c>
      <c r="Q257" s="99">
        <f t="shared" si="77"/>
        <v>0</v>
      </c>
      <c r="R257" s="99"/>
      <c r="S257" s="148"/>
    </row>
    <row r="258" spans="1:19" ht="51" customHeight="1">
      <c r="A258" s="534" t="s">
        <v>25</v>
      </c>
      <c r="B258" s="534" t="s">
        <v>693</v>
      </c>
      <c r="C258" s="378" t="s">
        <v>155</v>
      </c>
      <c r="D258" s="535" t="s">
        <v>339</v>
      </c>
      <c r="E258" s="639" t="s">
        <v>694</v>
      </c>
      <c r="F258" s="244" t="s">
        <v>504</v>
      </c>
      <c r="G258" s="291">
        <v>43</v>
      </c>
      <c r="H258" s="214">
        <f>L258</f>
        <v>9100</v>
      </c>
      <c r="I258" s="300">
        <v>9100</v>
      </c>
      <c r="J258" s="300">
        <v>0</v>
      </c>
      <c r="K258" s="300">
        <v>0</v>
      </c>
      <c r="L258" s="300">
        <f>I258+J258+K258</f>
        <v>9100</v>
      </c>
      <c r="M258" s="418">
        <f>Q258</f>
        <v>2802.5</v>
      </c>
      <c r="N258" s="286">
        <v>2802.5</v>
      </c>
      <c r="O258" s="294">
        <v>0</v>
      </c>
      <c r="P258" s="294">
        <v>0</v>
      </c>
      <c r="Q258" s="286">
        <f>O258+N258</f>
        <v>2802.5</v>
      </c>
      <c r="R258" s="299">
        <v>7</v>
      </c>
      <c r="S258" s="296">
        <v>0</v>
      </c>
    </row>
    <row r="259" spans="1:19" ht="51" customHeight="1">
      <c r="A259" s="530"/>
      <c r="B259" s="530"/>
      <c r="C259" s="378" t="s">
        <v>156</v>
      </c>
      <c r="D259" s="536"/>
      <c r="E259" s="640"/>
      <c r="F259" s="244" t="s">
        <v>705</v>
      </c>
      <c r="G259" s="291">
        <v>500</v>
      </c>
      <c r="H259" s="214">
        <f>L259</f>
        <v>37250.1</v>
      </c>
      <c r="I259" s="300">
        <v>37250.1</v>
      </c>
      <c r="J259" s="300">
        <v>0</v>
      </c>
      <c r="K259" s="300">
        <v>0</v>
      </c>
      <c r="L259" s="300">
        <f>I259+J259+K259</f>
        <v>37250.1</v>
      </c>
      <c r="M259" s="418">
        <f>Q259</f>
        <v>11496.2</v>
      </c>
      <c r="N259" s="231">
        <v>11496.2</v>
      </c>
      <c r="O259" s="294">
        <v>0</v>
      </c>
      <c r="P259" s="294">
        <v>0</v>
      </c>
      <c r="Q259" s="286">
        <f>O259+N259</f>
        <v>11496.2</v>
      </c>
      <c r="R259" s="296">
        <v>560</v>
      </c>
      <c r="S259" s="296">
        <v>544</v>
      </c>
    </row>
    <row r="260" spans="1:19" ht="51" customHeight="1">
      <c r="A260" s="531"/>
      <c r="B260" s="531"/>
      <c r="C260" s="378" t="s">
        <v>695</v>
      </c>
      <c r="D260" s="391"/>
      <c r="E260" s="392" t="s">
        <v>696</v>
      </c>
      <c r="F260" s="244" t="s">
        <v>697</v>
      </c>
      <c r="G260" s="291">
        <v>29</v>
      </c>
      <c r="H260" s="214">
        <f>L260</f>
        <v>21347.8</v>
      </c>
      <c r="I260" s="300">
        <v>0</v>
      </c>
      <c r="J260" s="300">
        <v>0</v>
      </c>
      <c r="K260" s="300">
        <v>21347.8</v>
      </c>
      <c r="L260" s="300">
        <f>I260+J260+K260</f>
        <v>21347.8</v>
      </c>
      <c r="M260" s="418">
        <f>P260</f>
        <v>18145.6</v>
      </c>
      <c r="N260" s="231">
        <v>0</v>
      </c>
      <c r="O260" s="294">
        <v>0</v>
      </c>
      <c r="P260" s="294">
        <v>18145.6</v>
      </c>
      <c r="Q260" s="286">
        <f>O260+N260</f>
        <v>0</v>
      </c>
      <c r="R260" s="296">
        <v>0</v>
      </c>
      <c r="S260" s="296">
        <v>0</v>
      </c>
    </row>
    <row r="261" spans="1:19" s="282" customFormat="1" ht="24" customHeight="1">
      <c r="A261" s="94"/>
      <c r="B261" s="95" t="s">
        <v>316</v>
      </c>
      <c r="C261" s="96"/>
      <c r="D261" s="243"/>
      <c r="E261" s="243"/>
      <c r="F261" s="97"/>
      <c r="G261" s="98"/>
      <c r="H261" s="309">
        <f>SUM(H258:H260)</f>
        <v>67697.9</v>
      </c>
      <c r="I261" s="309">
        <f aca="true" t="shared" si="78" ref="I261:Q261">SUM(I258:I260)</f>
        <v>46350.1</v>
      </c>
      <c r="J261" s="309">
        <f t="shared" si="78"/>
        <v>0</v>
      </c>
      <c r="K261" s="309">
        <f t="shared" si="78"/>
        <v>21347.8</v>
      </c>
      <c r="L261" s="309">
        <f t="shared" si="78"/>
        <v>67697.9</v>
      </c>
      <c r="M261" s="309">
        <f t="shared" si="78"/>
        <v>32444.3</v>
      </c>
      <c r="N261" s="309">
        <f t="shared" si="78"/>
        <v>14298.7</v>
      </c>
      <c r="O261" s="309">
        <f t="shared" si="78"/>
        <v>0</v>
      </c>
      <c r="P261" s="309">
        <f t="shared" si="78"/>
        <v>18145.6</v>
      </c>
      <c r="Q261" s="309">
        <f t="shared" si="78"/>
        <v>14298.7</v>
      </c>
      <c r="R261" s="309"/>
      <c r="S261" s="309"/>
    </row>
    <row r="262" spans="1:19" ht="86.25" customHeight="1">
      <c r="A262" s="39" t="s">
        <v>27</v>
      </c>
      <c r="B262" s="542" t="s">
        <v>453</v>
      </c>
      <c r="C262" s="378" t="s">
        <v>157</v>
      </c>
      <c r="D262" s="74" t="s">
        <v>315</v>
      </c>
      <c r="E262" s="332" t="s">
        <v>419</v>
      </c>
      <c r="F262" s="244" t="s">
        <v>739</v>
      </c>
      <c r="G262" s="291">
        <v>65</v>
      </c>
      <c r="H262" s="214">
        <f aca="true" t="shared" si="79" ref="H262:H268">L262</f>
        <v>332.5</v>
      </c>
      <c r="I262" s="301">
        <v>325</v>
      </c>
      <c r="J262" s="301">
        <v>7.5</v>
      </c>
      <c r="K262" s="301">
        <v>0</v>
      </c>
      <c r="L262" s="300">
        <f aca="true" t="shared" si="80" ref="L262:L268">J262+I262+K262</f>
        <v>332.5</v>
      </c>
      <c r="M262" s="418">
        <f aca="true" t="shared" si="81" ref="M262:M268">Q262</f>
        <v>0</v>
      </c>
      <c r="N262" s="294">
        <v>0</v>
      </c>
      <c r="O262" s="294">
        <v>0</v>
      </c>
      <c r="P262" s="294">
        <v>0</v>
      </c>
      <c r="Q262" s="286">
        <f>N262+O262</f>
        <v>0</v>
      </c>
      <c r="R262" s="299">
        <v>0</v>
      </c>
      <c r="S262" s="296">
        <v>0</v>
      </c>
    </row>
    <row r="263" spans="1:19" ht="84" customHeight="1">
      <c r="A263" s="40"/>
      <c r="B263" s="542"/>
      <c r="C263" s="378" t="s">
        <v>158</v>
      </c>
      <c r="D263" s="73" t="s">
        <v>179</v>
      </c>
      <c r="E263" s="304" t="s">
        <v>417</v>
      </c>
      <c r="F263" s="244" t="s">
        <v>418</v>
      </c>
      <c r="G263" s="291">
        <v>4</v>
      </c>
      <c r="H263" s="214">
        <f t="shared" si="79"/>
        <v>17</v>
      </c>
      <c r="I263" s="301">
        <v>16.6</v>
      </c>
      <c r="J263" s="301">
        <v>0.4</v>
      </c>
      <c r="K263" s="301">
        <v>0</v>
      </c>
      <c r="L263" s="313">
        <f t="shared" si="80"/>
        <v>17</v>
      </c>
      <c r="M263" s="418">
        <f t="shared" si="81"/>
        <v>0</v>
      </c>
      <c r="N263" s="294">
        <v>0</v>
      </c>
      <c r="O263" s="294">
        <v>0</v>
      </c>
      <c r="P263" s="294">
        <v>0</v>
      </c>
      <c r="Q263" s="286">
        <f>N263+O263</f>
        <v>0</v>
      </c>
      <c r="R263" s="299">
        <v>0</v>
      </c>
      <c r="S263" s="296">
        <v>0</v>
      </c>
    </row>
    <row r="264" spans="1:19" ht="75.75" customHeight="1">
      <c r="A264" s="534" t="s">
        <v>29</v>
      </c>
      <c r="B264" s="534" t="s">
        <v>692</v>
      </c>
      <c r="C264" s="378" t="s">
        <v>312</v>
      </c>
      <c r="D264" s="71" t="s">
        <v>313</v>
      </c>
      <c r="E264" s="291" t="s">
        <v>555</v>
      </c>
      <c r="F264" s="244" t="s">
        <v>520</v>
      </c>
      <c r="G264" s="291">
        <v>10</v>
      </c>
      <c r="H264" s="214">
        <f t="shared" si="79"/>
        <v>1980</v>
      </c>
      <c r="I264" s="300">
        <v>1980</v>
      </c>
      <c r="J264" s="300">
        <v>0</v>
      </c>
      <c r="K264" s="300">
        <v>0</v>
      </c>
      <c r="L264" s="313">
        <f t="shared" si="80"/>
        <v>1980</v>
      </c>
      <c r="M264" s="418">
        <f t="shared" si="81"/>
        <v>479.6</v>
      </c>
      <c r="N264" s="294">
        <v>479.6</v>
      </c>
      <c r="O264" s="294">
        <v>0</v>
      </c>
      <c r="P264" s="294">
        <v>0</v>
      </c>
      <c r="Q264" s="286">
        <f>N264+O264</f>
        <v>479.6</v>
      </c>
      <c r="R264" s="299">
        <v>10</v>
      </c>
      <c r="S264" s="296">
        <v>10</v>
      </c>
    </row>
    <row r="265" spans="1:19" ht="69.75" customHeight="1" hidden="1">
      <c r="A265" s="530"/>
      <c r="B265" s="530"/>
      <c r="C265" s="378" t="s">
        <v>133</v>
      </c>
      <c r="D265" s="55" t="s">
        <v>260</v>
      </c>
      <c r="E265" s="320" t="s">
        <v>367</v>
      </c>
      <c r="F265" s="244">
        <v>3</v>
      </c>
      <c r="G265" s="291">
        <v>0</v>
      </c>
      <c r="H265" s="214">
        <f t="shared" si="79"/>
        <v>0</v>
      </c>
      <c r="I265" s="314">
        <v>0</v>
      </c>
      <c r="J265" s="314">
        <v>0</v>
      </c>
      <c r="K265" s="314">
        <v>0</v>
      </c>
      <c r="L265" s="301">
        <f t="shared" si="80"/>
        <v>0</v>
      </c>
      <c r="M265" s="294">
        <f t="shared" si="81"/>
        <v>0</v>
      </c>
      <c r="N265" s="294">
        <v>0</v>
      </c>
      <c r="O265" s="294">
        <v>0</v>
      </c>
      <c r="P265" s="294">
        <v>0</v>
      </c>
      <c r="Q265" s="286">
        <f>N265+O265</f>
        <v>0</v>
      </c>
      <c r="R265" s="299">
        <v>0</v>
      </c>
      <c r="S265" s="296" t="s">
        <v>691</v>
      </c>
    </row>
    <row r="266" spans="1:19" ht="69.75" customHeight="1">
      <c r="A266" s="531"/>
      <c r="B266" s="531"/>
      <c r="C266" s="378" t="s">
        <v>676</v>
      </c>
      <c r="D266" s="55"/>
      <c r="E266" s="320" t="s">
        <v>677</v>
      </c>
      <c r="F266" s="244">
        <v>80</v>
      </c>
      <c r="G266" s="291">
        <v>9</v>
      </c>
      <c r="H266" s="214">
        <f t="shared" si="79"/>
        <v>3520</v>
      </c>
      <c r="I266" s="314">
        <v>3520</v>
      </c>
      <c r="J266" s="314">
        <v>0</v>
      </c>
      <c r="K266" s="314">
        <v>0</v>
      </c>
      <c r="L266" s="313">
        <f t="shared" si="80"/>
        <v>3520</v>
      </c>
      <c r="M266" s="418">
        <f t="shared" si="81"/>
        <v>1192</v>
      </c>
      <c r="N266" s="294">
        <v>1192</v>
      </c>
      <c r="O266" s="294">
        <v>0</v>
      </c>
      <c r="P266" s="294">
        <v>0</v>
      </c>
      <c r="Q266" s="286">
        <f>N266+O266</f>
        <v>1192</v>
      </c>
      <c r="R266" s="299" t="s">
        <v>866</v>
      </c>
      <c r="S266" s="296">
        <v>14</v>
      </c>
    </row>
    <row r="267" spans="1:20" ht="78" customHeight="1">
      <c r="A267" s="381" t="s">
        <v>72</v>
      </c>
      <c r="B267" s="381" t="s">
        <v>470</v>
      </c>
      <c r="C267" s="378" t="s">
        <v>471</v>
      </c>
      <c r="D267" s="55"/>
      <c r="E267" s="320" t="s">
        <v>472</v>
      </c>
      <c r="F267" s="244">
        <v>120.2</v>
      </c>
      <c r="G267" s="291">
        <v>10</v>
      </c>
      <c r="H267" s="214">
        <v>1153.9</v>
      </c>
      <c r="I267" s="314">
        <v>807.9</v>
      </c>
      <c r="J267" s="314">
        <v>0</v>
      </c>
      <c r="K267" s="314">
        <v>0</v>
      </c>
      <c r="L267" s="313">
        <f t="shared" si="80"/>
        <v>807.9</v>
      </c>
      <c r="M267" s="418">
        <f t="shared" si="81"/>
        <v>461.6</v>
      </c>
      <c r="N267" s="294">
        <v>0</v>
      </c>
      <c r="O267" s="294">
        <v>0</v>
      </c>
      <c r="P267" s="294">
        <v>461.6</v>
      </c>
      <c r="Q267" s="286">
        <f>N267+O267+P267</f>
        <v>461.6</v>
      </c>
      <c r="R267" s="299">
        <v>0</v>
      </c>
      <c r="S267" s="296">
        <v>0</v>
      </c>
      <c r="T267" s="292">
        <v>0</v>
      </c>
    </row>
    <row r="268" spans="1:19" ht="87.75" customHeight="1">
      <c r="A268" s="399" t="s">
        <v>76</v>
      </c>
      <c r="B268" s="399" t="s">
        <v>842</v>
      </c>
      <c r="C268" s="211" t="s">
        <v>488</v>
      </c>
      <c r="D268" s="400"/>
      <c r="E268" s="87" t="s">
        <v>556</v>
      </c>
      <c r="F268" s="401">
        <v>23.2</v>
      </c>
      <c r="G268" s="400">
        <v>2</v>
      </c>
      <c r="H268" s="402">
        <f t="shared" si="79"/>
        <v>76.5</v>
      </c>
      <c r="I268" s="315">
        <v>75.4</v>
      </c>
      <c r="J268" s="315">
        <v>1.1</v>
      </c>
      <c r="K268" s="315">
        <v>0</v>
      </c>
      <c r="L268" s="313">
        <f t="shared" si="80"/>
        <v>76.5</v>
      </c>
      <c r="M268" s="403">
        <f t="shared" si="81"/>
        <v>0</v>
      </c>
      <c r="N268" s="404">
        <v>0</v>
      </c>
      <c r="O268" s="404">
        <v>0</v>
      </c>
      <c r="P268" s="404">
        <v>0</v>
      </c>
      <c r="Q268" s="417">
        <v>0</v>
      </c>
      <c r="R268" s="79">
        <v>0</v>
      </c>
      <c r="S268" s="277">
        <v>0</v>
      </c>
    </row>
    <row r="269" spans="1:19" s="278" customFormat="1" ht="29.25" customHeight="1">
      <c r="A269" s="309"/>
      <c r="B269" s="34" t="s">
        <v>316</v>
      </c>
      <c r="C269" s="309"/>
      <c r="D269" s="309"/>
      <c r="E269" s="309"/>
      <c r="F269" s="309"/>
      <c r="G269" s="309"/>
      <c r="H269" s="309">
        <f>SUM(H262:H268)</f>
        <v>7079.9</v>
      </c>
      <c r="I269" s="309">
        <f aca="true" t="shared" si="82" ref="I269:Q269">SUM(I262:I268)</f>
        <v>6724.9</v>
      </c>
      <c r="J269" s="309">
        <f t="shared" si="82"/>
        <v>9</v>
      </c>
      <c r="K269" s="309">
        <f t="shared" si="82"/>
        <v>0</v>
      </c>
      <c r="L269" s="309">
        <f t="shared" si="82"/>
        <v>6733.9</v>
      </c>
      <c r="M269" s="309">
        <f t="shared" si="82"/>
        <v>2133.2</v>
      </c>
      <c r="N269" s="309">
        <f t="shared" si="82"/>
        <v>1671.6</v>
      </c>
      <c r="O269" s="309">
        <f t="shared" si="82"/>
        <v>0</v>
      </c>
      <c r="P269" s="309">
        <f t="shared" si="82"/>
        <v>461.6</v>
      </c>
      <c r="Q269" s="309">
        <f t="shared" si="82"/>
        <v>2133.2</v>
      </c>
      <c r="R269" s="309"/>
      <c r="S269" s="309"/>
    </row>
    <row r="270" spans="1:19" s="278" customFormat="1" ht="97.5" customHeight="1">
      <c r="A270" s="543" t="s">
        <v>80</v>
      </c>
      <c r="B270" s="545" t="s">
        <v>557</v>
      </c>
      <c r="C270" s="300" t="s">
        <v>558</v>
      </c>
      <c r="D270" s="303"/>
      <c r="E270" s="300" t="s">
        <v>670</v>
      </c>
      <c r="F270" s="252" t="s">
        <v>764</v>
      </c>
      <c r="G270" s="300" t="s">
        <v>763</v>
      </c>
      <c r="H270" s="214">
        <v>1047.5</v>
      </c>
      <c r="I270" s="300">
        <v>0</v>
      </c>
      <c r="J270" s="300">
        <v>0</v>
      </c>
      <c r="K270" s="300">
        <v>1047.5</v>
      </c>
      <c r="L270" s="313">
        <f>I270+J270+K270</f>
        <v>1047.5</v>
      </c>
      <c r="M270" s="418">
        <f>Q270</f>
        <v>412.6</v>
      </c>
      <c r="N270" s="294">
        <v>0</v>
      </c>
      <c r="O270" s="294">
        <v>0</v>
      </c>
      <c r="P270" s="294">
        <v>412.6</v>
      </c>
      <c r="Q270" s="294">
        <f>N270+O270+P270</f>
        <v>412.6</v>
      </c>
      <c r="R270" s="299" t="s">
        <v>851</v>
      </c>
      <c r="S270" s="296" t="s">
        <v>850</v>
      </c>
    </row>
    <row r="271" spans="1:19" s="278" customFormat="1" ht="97.5" customHeight="1">
      <c r="A271" s="544"/>
      <c r="B271" s="546"/>
      <c r="C271" s="300" t="s">
        <v>559</v>
      </c>
      <c r="D271" s="303"/>
      <c r="E271" s="300" t="s">
        <v>672</v>
      </c>
      <c r="F271" s="252" t="s">
        <v>764</v>
      </c>
      <c r="G271" s="300" t="s">
        <v>765</v>
      </c>
      <c r="H271" s="214">
        <v>218.3</v>
      </c>
      <c r="I271" s="300">
        <v>0</v>
      </c>
      <c r="J271" s="300">
        <v>0</v>
      </c>
      <c r="K271" s="300">
        <v>218.3</v>
      </c>
      <c r="L271" s="300">
        <f>I271+J271+K271</f>
        <v>218.3</v>
      </c>
      <c r="M271" s="358">
        <f>Q271</f>
        <v>0</v>
      </c>
      <c r="N271" s="294">
        <v>0</v>
      </c>
      <c r="O271" s="294">
        <v>0</v>
      </c>
      <c r="P271" s="294">
        <v>0</v>
      </c>
      <c r="Q271" s="294">
        <f>N271+O271+P271</f>
        <v>0</v>
      </c>
      <c r="R271" s="299">
        <v>0</v>
      </c>
      <c r="S271" s="296">
        <v>0</v>
      </c>
    </row>
    <row r="272" spans="1:19" s="278" customFormat="1" ht="29.25" customHeight="1">
      <c r="A272" s="309"/>
      <c r="B272" s="34" t="s">
        <v>316</v>
      </c>
      <c r="C272" s="309"/>
      <c r="D272" s="309"/>
      <c r="E272" s="309"/>
      <c r="F272" s="309"/>
      <c r="G272" s="309"/>
      <c r="H272" s="309">
        <f>H270+H271</f>
        <v>1265.8</v>
      </c>
      <c r="I272" s="309">
        <f aca="true" t="shared" si="83" ref="I272:Q272">I270+I271</f>
        <v>0</v>
      </c>
      <c r="J272" s="309">
        <f t="shared" si="83"/>
        <v>0</v>
      </c>
      <c r="K272" s="309">
        <f t="shared" si="83"/>
        <v>1265.8</v>
      </c>
      <c r="L272" s="309">
        <f t="shared" si="83"/>
        <v>1265.8</v>
      </c>
      <c r="M272" s="309">
        <f t="shared" si="83"/>
        <v>412.6</v>
      </c>
      <c r="N272" s="309">
        <f t="shared" si="83"/>
        <v>0</v>
      </c>
      <c r="O272" s="309">
        <f t="shared" si="83"/>
        <v>0</v>
      </c>
      <c r="P272" s="309">
        <f t="shared" si="83"/>
        <v>412.6</v>
      </c>
      <c r="Q272" s="309">
        <f t="shared" si="83"/>
        <v>412.6</v>
      </c>
      <c r="R272" s="309"/>
      <c r="S272" s="309"/>
    </row>
    <row r="273" spans="1:19" s="278" customFormat="1" ht="43.5" customHeight="1">
      <c r="A273" s="310"/>
      <c r="B273" s="33" t="s">
        <v>317</v>
      </c>
      <c r="C273" s="310"/>
      <c r="D273" s="310"/>
      <c r="E273" s="310"/>
      <c r="F273" s="310"/>
      <c r="G273" s="310"/>
      <c r="H273" s="310">
        <f>H272+H269+H261+H257+H255+H252+H250+H234+H232+H228+H226+H224+H214+H211+H202+H147+H145+H142+H140+H138+H136+H130+H125+H122+H120+H118+H108+H106+H86+H55+H53+H50+H46+H44+H42+H37+H35+H30+H23+H20+H14+H12+H10</f>
        <v>2648933.197000001</v>
      </c>
      <c r="I273" s="310">
        <f>I272+I269+I261+I257+I255+I252+I250+I234+I232+I228+I226+I224+I214+I211+I202+I147+I145+I142+I140+I138+I136+I130+I125+I122+I120+I118+I108+I106+I86+I55+I53+I50+I46+I44+I42+I37+I35+I30+I23+I20+I14+I12+I10</f>
        <v>2434242.2994500007</v>
      </c>
      <c r="J273" s="310">
        <f>J272+J269+J261+J257+J255+J252+J250+J234+J232+J228+J226+J224+J214+J211+J202+J147+J145+J142+J140+J138+J136+J130+J125+J122+J120+J118+J108+J106+J86+J55+J53+J50+J46+J44+J42+J37+J35+J30+J23+J20+J14+J12+J10</f>
        <v>116907.29999999999</v>
      </c>
      <c r="K273" s="310">
        <f>K272+K269+K261+K257+K255+K252+K250+K234+K232+K228+K226+K224+K214+K211+K202+K147+K145+K142+K140+K138+K136+K130+K125+K122+K120+K118+K108+K106+K86+K55+K53+K50+K46+K44+K42+K37+K35+K30+K23+K20+K14+K12+K10</f>
        <v>90277.79999999999</v>
      </c>
      <c r="L273" s="310">
        <f aca="true" t="shared" si="84" ref="L273:Q273">L272+L269+L261+L257+L255+L252+L250+L234+L232+L228+L226+L224+L214+L211+L202+L147+L145+L142+L140+L138+L136+L130+L125+L122+L120+L118+L108+L106+L86+L55+L53+L50+L46+L44+L42+L39+L37+L35+L30+L23+L20+L14+L12+L10</f>
        <v>2710843.6970000006</v>
      </c>
      <c r="M273" s="310">
        <f t="shared" si="84"/>
        <v>841143.77</v>
      </c>
      <c r="N273" s="310">
        <f t="shared" si="84"/>
        <v>801363.5700000001</v>
      </c>
      <c r="O273" s="310">
        <f t="shared" si="84"/>
        <v>10237.299999999997</v>
      </c>
      <c r="P273" s="310">
        <f t="shared" si="84"/>
        <v>29542.9</v>
      </c>
      <c r="Q273" s="310">
        <f t="shared" si="84"/>
        <v>822998.17</v>
      </c>
      <c r="R273" s="310"/>
      <c r="S273" s="310"/>
    </row>
    <row r="274" spans="1:18" ht="28.5" customHeight="1">
      <c r="A274" s="532" t="s">
        <v>169</v>
      </c>
      <c r="B274" s="533"/>
      <c r="C274" s="533"/>
      <c r="D274" s="533"/>
      <c r="E274" s="533"/>
      <c r="F274" s="533"/>
      <c r="G274" s="533"/>
      <c r="H274" s="533"/>
      <c r="I274" s="533"/>
      <c r="J274" s="533"/>
      <c r="K274" s="533"/>
      <c r="L274" s="533"/>
      <c r="M274" s="533"/>
      <c r="N274" s="533"/>
      <c r="O274" s="533"/>
      <c r="P274" s="533"/>
      <c r="Q274" s="533"/>
      <c r="R274" s="533"/>
    </row>
    <row r="284" ht="12">
      <c r="L284" s="300"/>
    </row>
  </sheetData>
  <sheetProtection/>
  <mergeCells count="148">
    <mergeCell ref="B262:B263"/>
    <mergeCell ref="A264:A266"/>
    <mergeCell ref="B264:B266"/>
    <mergeCell ref="A270:A271"/>
    <mergeCell ref="B270:B271"/>
    <mergeCell ref="A274:R274"/>
    <mergeCell ref="B248:B249"/>
    <mergeCell ref="E248:E249"/>
    <mergeCell ref="A253:A254"/>
    <mergeCell ref="B253:B254"/>
    <mergeCell ref="A258:A260"/>
    <mergeCell ref="B258:B260"/>
    <mergeCell ref="D258:D259"/>
    <mergeCell ref="E258:E259"/>
    <mergeCell ref="F230:F231"/>
    <mergeCell ref="G230:G231"/>
    <mergeCell ref="N230:N231"/>
    <mergeCell ref="R230:R231"/>
    <mergeCell ref="S230:S231"/>
    <mergeCell ref="B235:B246"/>
    <mergeCell ref="D235:D246"/>
    <mergeCell ref="A215:A219"/>
    <mergeCell ref="B215:B223"/>
    <mergeCell ref="E215:E216"/>
    <mergeCell ref="E217:E218"/>
    <mergeCell ref="A229:F229"/>
    <mergeCell ref="A230:A231"/>
    <mergeCell ref="B230:B231"/>
    <mergeCell ref="C230:C231"/>
    <mergeCell ref="D230:D231"/>
    <mergeCell ref="E230:E231"/>
    <mergeCell ref="M203:M204"/>
    <mergeCell ref="Q203:Q204"/>
    <mergeCell ref="A212:A213"/>
    <mergeCell ref="B212:B213"/>
    <mergeCell ref="D212:D213"/>
    <mergeCell ref="E212:E213"/>
    <mergeCell ref="O191:O194"/>
    <mergeCell ref="P191:P194"/>
    <mergeCell ref="Q191:Q194"/>
    <mergeCell ref="A203:A210"/>
    <mergeCell ref="B203:B210"/>
    <mergeCell ref="D203:D205"/>
    <mergeCell ref="E203:E205"/>
    <mergeCell ref="H203:H204"/>
    <mergeCell ref="I203:I204"/>
    <mergeCell ref="J203:J204"/>
    <mergeCell ref="Q148:Q149"/>
    <mergeCell ref="R148:R149"/>
    <mergeCell ref="S148:S149"/>
    <mergeCell ref="C175:C176"/>
    <mergeCell ref="E175:E176"/>
    <mergeCell ref="H191:H194"/>
    <mergeCell ref="I191:I194"/>
    <mergeCell ref="J191:J194"/>
    <mergeCell ref="M191:M194"/>
    <mergeCell ref="N191:N194"/>
    <mergeCell ref="A143:A144"/>
    <mergeCell ref="B143:B144"/>
    <mergeCell ref="A147:A200"/>
    <mergeCell ref="B148:B201"/>
    <mergeCell ref="F148:F149"/>
    <mergeCell ref="G148:G149"/>
    <mergeCell ref="D182:D184"/>
    <mergeCell ref="E182:E184"/>
    <mergeCell ref="D191:D194"/>
    <mergeCell ref="E191:E194"/>
    <mergeCell ref="A123:A124"/>
    <mergeCell ref="B123:B124"/>
    <mergeCell ref="A126:A129"/>
    <mergeCell ref="B126:B129"/>
    <mergeCell ref="A131:A135"/>
    <mergeCell ref="B131:B135"/>
    <mergeCell ref="R80:R81"/>
    <mergeCell ref="S80:S81"/>
    <mergeCell ref="A87:A105"/>
    <mergeCell ref="B87:B105"/>
    <mergeCell ref="D95:D97"/>
    <mergeCell ref="A109:A117"/>
    <mergeCell ref="B109:B117"/>
    <mergeCell ref="A56:A85"/>
    <mergeCell ref="B56:B85"/>
    <mergeCell ref="D63:D67"/>
    <mergeCell ref="O64:O68"/>
    <mergeCell ref="P64:P68"/>
    <mergeCell ref="Q64:Q68"/>
    <mergeCell ref="D68:D70"/>
    <mergeCell ref="C80:C81"/>
    <mergeCell ref="E80:E81"/>
    <mergeCell ref="F80:F81"/>
    <mergeCell ref="G80:G81"/>
    <mergeCell ref="M80:M81"/>
    <mergeCell ref="Q80:Q81"/>
    <mergeCell ref="I64:I68"/>
    <mergeCell ref="J64:J68"/>
    <mergeCell ref="K64:K68"/>
    <mergeCell ref="M64:M68"/>
    <mergeCell ref="N64:N68"/>
    <mergeCell ref="L203:L204"/>
    <mergeCell ref="L191:L194"/>
    <mergeCell ref="L64:L68"/>
    <mergeCell ref="M148:M149"/>
    <mergeCell ref="K203:K204"/>
    <mergeCell ref="E63:E72"/>
    <mergeCell ref="F63:F72"/>
    <mergeCell ref="H64:H68"/>
    <mergeCell ref="A31:A34"/>
    <mergeCell ref="B31:B33"/>
    <mergeCell ref="D31:D33"/>
    <mergeCell ref="A40:C40"/>
    <mergeCell ref="A47:C47"/>
    <mergeCell ref="A51:C51"/>
    <mergeCell ref="A21:A22"/>
    <mergeCell ref="B21:B22"/>
    <mergeCell ref="A26:A29"/>
    <mergeCell ref="B26:B29"/>
    <mergeCell ref="D27:D29"/>
    <mergeCell ref="E27:E29"/>
    <mergeCell ref="R5:R6"/>
    <mergeCell ref="S5:S6"/>
    <mergeCell ref="A8:A9"/>
    <mergeCell ref="B8:B9"/>
    <mergeCell ref="A15:A19"/>
    <mergeCell ref="B15:B19"/>
    <mergeCell ref="D16:D17"/>
    <mergeCell ref="E16:E17"/>
    <mergeCell ref="D18:D19"/>
    <mergeCell ref="E18:E19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84"/>
  <sheetViews>
    <sheetView zoomScale="85" zoomScaleNormal="85" zoomScalePageLayoutView="0" workbookViewId="0" topLeftCell="C264">
      <selection activeCell="L270" sqref="L270"/>
    </sheetView>
  </sheetViews>
  <sheetFormatPr defaultColWidth="8.8515625" defaultRowHeight="15"/>
  <cols>
    <col min="1" max="1" width="8.140625" style="424" customWidth="1"/>
    <col min="2" max="2" width="39.28125" style="1" customWidth="1"/>
    <col min="3" max="3" width="34.7109375" style="424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424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621" t="s">
        <v>534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</row>
    <row r="2" spans="1:17" ht="24" customHeight="1">
      <c r="A2" s="423"/>
      <c r="B2" s="424"/>
      <c r="D2" s="424"/>
      <c r="E2" s="424"/>
      <c r="F2" s="623" t="s">
        <v>867</v>
      </c>
      <c r="G2" s="623"/>
      <c r="H2" s="623"/>
      <c r="I2" s="424"/>
      <c r="J2" s="424"/>
      <c r="K2" s="424"/>
      <c r="L2" s="424"/>
      <c r="M2" s="424"/>
      <c r="N2" s="424"/>
      <c r="O2" s="424"/>
      <c r="P2" s="424"/>
      <c r="Q2" s="424"/>
    </row>
    <row r="3" ht="15" customHeight="1"/>
    <row r="4" spans="1:18" ht="24" customHeight="1">
      <c r="A4" s="624" t="s">
        <v>0</v>
      </c>
      <c r="B4" s="624" t="s">
        <v>159</v>
      </c>
      <c r="C4" s="624" t="s">
        <v>160</v>
      </c>
      <c r="D4" s="627" t="s">
        <v>332</v>
      </c>
      <c r="E4" s="630" t="s">
        <v>333</v>
      </c>
      <c r="F4" s="605" t="s">
        <v>593</v>
      </c>
      <c r="G4" s="606"/>
      <c r="H4" s="607"/>
      <c r="I4" s="608" t="s">
        <v>464</v>
      </c>
      <c r="J4" s="609"/>
      <c r="K4" s="610"/>
      <c r="L4" s="611" t="s">
        <v>317</v>
      </c>
      <c r="M4" s="614" t="s">
        <v>3</v>
      </c>
      <c r="N4" s="614"/>
      <c r="O4" s="614"/>
      <c r="P4" s="614"/>
      <c r="Q4" s="614"/>
      <c r="R4" s="614"/>
    </row>
    <row r="5" spans="1:19" ht="30.75" customHeight="1">
      <c r="A5" s="625"/>
      <c r="B5" s="625"/>
      <c r="C5" s="625"/>
      <c r="D5" s="628"/>
      <c r="E5" s="631"/>
      <c r="F5" s="615" t="s">
        <v>4</v>
      </c>
      <c r="G5" s="582" t="s">
        <v>591</v>
      </c>
      <c r="H5" s="617" t="s">
        <v>465</v>
      </c>
      <c r="I5" s="600">
        <v>300</v>
      </c>
      <c r="J5" s="600">
        <v>200</v>
      </c>
      <c r="K5" s="600" t="s">
        <v>523</v>
      </c>
      <c r="L5" s="612"/>
      <c r="M5" s="561" t="s">
        <v>5</v>
      </c>
      <c r="N5" s="601" t="s">
        <v>464</v>
      </c>
      <c r="O5" s="602"/>
      <c r="P5" s="603"/>
      <c r="Q5" s="604" t="s">
        <v>317</v>
      </c>
      <c r="R5" s="570" t="s">
        <v>560</v>
      </c>
      <c r="S5" s="570" t="s">
        <v>770</v>
      </c>
    </row>
    <row r="6" spans="1:19" ht="88.5" customHeight="1">
      <c r="A6" s="626"/>
      <c r="B6" s="626"/>
      <c r="C6" s="626"/>
      <c r="D6" s="629"/>
      <c r="E6" s="632"/>
      <c r="F6" s="616"/>
      <c r="G6" s="583"/>
      <c r="H6" s="618"/>
      <c r="I6" s="600"/>
      <c r="J6" s="600"/>
      <c r="K6" s="600"/>
      <c r="L6" s="613"/>
      <c r="M6" s="563"/>
      <c r="N6" s="48">
        <v>300</v>
      </c>
      <c r="O6" s="48">
        <v>200</v>
      </c>
      <c r="P6" s="48" t="s">
        <v>523</v>
      </c>
      <c r="Q6" s="604"/>
      <c r="R6" s="571"/>
      <c r="S6" s="571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542" t="s">
        <v>7</v>
      </c>
      <c r="B8" s="557" t="s">
        <v>8</v>
      </c>
      <c r="C8" s="426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512">
        <f>I8+J8+K8</f>
        <v>2774.2000000000003</v>
      </c>
      <c r="M8" s="470">
        <f>Q8</f>
        <v>1385.4</v>
      </c>
      <c r="N8" s="286">
        <v>1368.9</v>
      </c>
      <c r="O8" s="294">
        <v>16.5</v>
      </c>
      <c r="P8" s="294">
        <v>0</v>
      </c>
      <c r="Q8" s="286">
        <f>O8+N8</f>
        <v>1385.4</v>
      </c>
      <c r="R8" s="296">
        <v>157</v>
      </c>
      <c r="S8" s="296">
        <v>147</v>
      </c>
    </row>
    <row r="9" spans="1:19" ht="34.5" customHeight="1">
      <c r="A9" s="542"/>
      <c r="B9" s="557"/>
      <c r="C9" s="426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512">
        <f>I9+J9+K9</f>
        <v>1256.5</v>
      </c>
      <c r="M9" s="470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1385.4</v>
      </c>
      <c r="N10" s="309">
        <f t="shared" si="0"/>
        <v>1368.9</v>
      </c>
      <c r="O10" s="309">
        <f t="shared" si="0"/>
        <v>16.5</v>
      </c>
      <c r="P10" s="309">
        <f t="shared" si="0"/>
        <v>0</v>
      </c>
      <c r="Q10" s="309">
        <f t="shared" si="0"/>
        <v>1385.4</v>
      </c>
      <c r="R10" s="309"/>
      <c r="S10" s="309"/>
    </row>
    <row r="11" spans="1:19" ht="91.5" customHeight="1" hidden="1">
      <c r="A11" s="426" t="s">
        <v>11</v>
      </c>
      <c r="B11" s="427" t="s">
        <v>12</v>
      </c>
      <c r="C11" s="426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/>
      <c r="S11" s="78"/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148"/>
    </row>
    <row r="13" spans="1:19" ht="58.5" customHeight="1">
      <c r="A13" s="426" t="s">
        <v>13</v>
      </c>
      <c r="B13" s="427" t="s">
        <v>16</v>
      </c>
      <c r="C13" s="426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513">
        <f>I13+J13+K13</f>
        <v>3</v>
      </c>
      <c r="M13" s="470">
        <f>Q13</f>
        <v>0</v>
      </c>
      <c r="N13" s="294">
        <v>0</v>
      </c>
      <c r="O13" s="294">
        <v>0</v>
      </c>
      <c r="P13" s="294">
        <v>0</v>
      </c>
      <c r="Q13" s="286">
        <f>N13+O13</f>
        <v>0</v>
      </c>
      <c r="R13" s="296">
        <v>0</v>
      </c>
      <c r="S13" s="296">
        <v>0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</v>
      </c>
      <c r="N14" s="279">
        <f t="shared" si="2"/>
        <v>0</v>
      </c>
      <c r="O14" s="279">
        <f t="shared" si="2"/>
        <v>0</v>
      </c>
      <c r="P14" s="279">
        <f t="shared" si="2"/>
        <v>0</v>
      </c>
      <c r="Q14" s="279">
        <f t="shared" si="2"/>
        <v>0</v>
      </c>
      <c r="R14" s="279"/>
      <c r="S14" s="279"/>
    </row>
    <row r="15" spans="1:19" ht="42" customHeight="1">
      <c r="A15" s="534" t="s">
        <v>15</v>
      </c>
      <c r="B15" s="557" t="s">
        <v>456</v>
      </c>
      <c r="C15" s="426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513">
        <f>I15+J15+K15</f>
        <v>1285.7</v>
      </c>
      <c r="M15" s="470">
        <f>N15+O15</f>
        <v>1015.2</v>
      </c>
      <c r="N15" s="286">
        <v>1015.2</v>
      </c>
      <c r="O15" s="294">
        <v>0</v>
      </c>
      <c r="P15" s="294">
        <v>0</v>
      </c>
      <c r="Q15" s="286">
        <f>M15</f>
        <v>1015.2</v>
      </c>
      <c r="R15" s="285" t="s">
        <v>868</v>
      </c>
      <c r="S15" s="296">
        <v>3</v>
      </c>
    </row>
    <row r="16" spans="1:19" ht="35.25" customHeight="1">
      <c r="A16" s="530"/>
      <c r="B16" s="557"/>
      <c r="C16" s="426" t="s">
        <v>19</v>
      </c>
      <c r="D16" s="565" t="s">
        <v>194</v>
      </c>
      <c r="E16" s="633" t="s">
        <v>430</v>
      </c>
      <c r="F16" s="244" t="s">
        <v>752</v>
      </c>
      <c r="G16" s="71" t="s">
        <v>753</v>
      </c>
      <c r="H16" s="215">
        <f>L16</f>
        <v>25687.899999999998</v>
      </c>
      <c r="I16" s="153">
        <v>25647.1</v>
      </c>
      <c r="J16" s="153">
        <v>40.8</v>
      </c>
      <c r="K16" s="51">
        <v>0</v>
      </c>
      <c r="L16" s="513">
        <f>I16+J16+K16</f>
        <v>25687.899999999998</v>
      </c>
      <c r="M16" s="470">
        <f>Q16</f>
        <v>9302.699999999999</v>
      </c>
      <c r="N16" s="286">
        <v>9293.8</v>
      </c>
      <c r="O16" s="294">
        <v>8.9</v>
      </c>
      <c r="P16" s="294">
        <v>0</v>
      </c>
      <c r="Q16" s="286">
        <f>N16+O16</f>
        <v>9302.699999999999</v>
      </c>
      <c r="R16" s="296">
        <v>259</v>
      </c>
      <c r="S16" s="296" t="s">
        <v>869</v>
      </c>
    </row>
    <row r="17" spans="1:19" ht="30" customHeight="1">
      <c r="A17" s="530"/>
      <c r="B17" s="557"/>
      <c r="C17" s="426" t="s">
        <v>20</v>
      </c>
      <c r="D17" s="567"/>
      <c r="E17" s="634"/>
      <c r="F17" s="244">
        <v>27.21594</v>
      </c>
      <c r="G17" s="71">
        <v>120</v>
      </c>
      <c r="H17" s="215">
        <f>L17</f>
        <v>3256</v>
      </c>
      <c r="I17" s="153">
        <v>3256</v>
      </c>
      <c r="J17" s="153">
        <v>0</v>
      </c>
      <c r="K17" s="51">
        <v>0</v>
      </c>
      <c r="L17" s="513">
        <f>I17+J17+K17</f>
        <v>3256</v>
      </c>
      <c r="M17" s="470">
        <f>Q17</f>
        <v>819.9</v>
      </c>
      <c r="N17" s="286">
        <v>819.1</v>
      </c>
      <c r="O17" s="294">
        <v>0.8</v>
      </c>
      <c r="P17" s="294">
        <v>0</v>
      </c>
      <c r="Q17" s="286">
        <f>N17+O17</f>
        <v>819.9</v>
      </c>
      <c r="R17" s="296">
        <v>36</v>
      </c>
      <c r="S17" s="296">
        <v>6</v>
      </c>
    </row>
    <row r="18" spans="1:19" ht="47.25" customHeight="1">
      <c r="A18" s="530"/>
      <c r="B18" s="557"/>
      <c r="C18" s="426" t="s">
        <v>21</v>
      </c>
      <c r="D18" s="565" t="s">
        <v>192</v>
      </c>
      <c r="E18" s="633" t="s">
        <v>429</v>
      </c>
      <c r="F18" s="244">
        <v>43.09928</v>
      </c>
      <c r="G18" s="71">
        <v>1</v>
      </c>
      <c r="H18" s="215">
        <f>L18</f>
        <v>84.6</v>
      </c>
      <c r="I18" s="153">
        <v>84.6</v>
      </c>
      <c r="J18" s="153">
        <v>0</v>
      </c>
      <c r="K18" s="432">
        <v>0</v>
      </c>
      <c r="L18" s="513">
        <f>I18+J18+K18</f>
        <v>84.6</v>
      </c>
      <c r="M18" s="470">
        <f>Q18</f>
        <v>0</v>
      </c>
      <c r="N18" s="286">
        <v>0</v>
      </c>
      <c r="O18" s="294">
        <v>0</v>
      </c>
      <c r="P18" s="294">
        <v>0</v>
      </c>
      <c r="Q18" s="286">
        <f>N18+O18</f>
        <v>0</v>
      </c>
      <c r="R18" s="296">
        <v>0</v>
      </c>
      <c r="S18" s="296">
        <v>0</v>
      </c>
    </row>
    <row r="19" spans="1:19" ht="24">
      <c r="A19" s="531"/>
      <c r="B19" s="557"/>
      <c r="C19" s="426" t="s">
        <v>22</v>
      </c>
      <c r="D19" s="567"/>
      <c r="E19" s="634"/>
      <c r="F19" s="244">
        <v>18.47111</v>
      </c>
      <c r="G19" s="71">
        <v>3</v>
      </c>
      <c r="H19" s="215">
        <f>L19</f>
        <v>665.7</v>
      </c>
      <c r="I19" s="154">
        <v>665.7</v>
      </c>
      <c r="J19" s="154">
        <v>0</v>
      </c>
      <c r="K19" s="439">
        <v>0</v>
      </c>
      <c r="L19" s="514">
        <f>I19+J19+K19</f>
        <v>665.7</v>
      </c>
      <c r="M19" s="470">
        <f>Q19</f>
        <v>106.6</v>
      </c>
      <c r="N19" s="286">
        <v>106.6</v>
      </c>
      <c r="O19" s="294"/>
      <c r="P19" s="294">
        <v>0</v>
      </c>
      <c r="Q19" s="286">
        <f>N19+O19</f>
        <v>106.6</v>
      </c>
      <c r="R19" s="296">
        <v>1</v>
      </c>
      <c r="S19" s="296">
        <v>1</v>
      </c>
    </row>
    <row r="20" spans="1:19" s="278" customFormat="1" ht="26.25" customHeight="1">
      <c r="A20" s="438"/>
      <c r="B20" s="34" t="s">
        <v>316</v>
      </c>
      <c r="C20" s="309"/>
      <c r="D20" s="136"/>
      <c r="E20" s="136"/>
      <c r="F20" s="309"/>
      <c r="G20" s="309"/>
      <c r="H20" s="309">
        <f>H15+H16+H17+H18+H19</f>
        <v>30979.899999999998</v>
      </c>
      <c r="I20" s="309">
        <f aca="true" t="shared" si="3" ref="I20:Q20">I15+I16+I17+I18+I19</f>
        <v>30836.1</v>
      </c>
      <c r="J20" s="309">
        <f t="shared" si="3"/>
        <v>143.8</v>
      </c>
      <c r="K20" s="309">
        <f t="shared" si="3"/>
        <v>0</v>
      </c>
      <c r="L20" s="309">
        <f t="shared" si="3"/>
        <v>30979.899999999998</v>
      </c>
      <c r="M20" s="309">
        <f t="shared" si="3"/>
        <v>11244.4</v>
      </c>
      <c r="N20" s="309">
        <f t="shared" si="3"/>
        <v>11234.7</v>
      </c>
      <c r="O20" s="309">
        <f t="shared" si="3"/>
        <v>9.700000000000001</v>
      </c>
      <c r="P20" s="309">
        <f t="shared" si="3"/>
        <v>0</v>
      </c>
      <c r="Q20" s="309">
        <f t="shared" si="3"/>
        <v>11244.4</v>
      </c>
      <c r="R20" s="309"/>
      <c r="S20" s="309"/>
    </row>
    <row r="21" spans="1:19" ht="42" customHeight="1">
      <c r="A21" s="542" t="s">
        <v>18</v>
      </c>
      <c r="B21" s="557" t="s">
        <v>24</v>
      </c>
      <c r="C21" s="426" t="s">
        <v>9</v>
      </c>
      <c r="D21" s="55" t="s">
        <v>190</v>
      </c>
      <c r="E21" s="320" t="s">
        <v>423</v>
      </c>
      <c r="F21" s="244" t="s">
        <v>749</v>
      </c>
      <c r="G21" s="71">
        <v>2115</v>
      </c>
      <c r="H21" s="215">
        <f>L21</f>
        <v>36356.5</v>
      </c>
      <c r="I21" s="313">
        <v>35879.2</v>
      </c>
      <c r="J21" s="313">
        <v>477.3</v>
      </c>
      <c r="K21" s="313">
        <v>0</v>
      </c>
      <c r="L21" s="512">
        <f>I21+J21+K21</f>
        <v>36356.5</v>
      </c>
      <c r="M21" s="470">
        <f>N21+O21</f>
        <v>18258.100000000002</v>
      </c>
      <c r="N21" s="286">
        <v>18040.7</v>
      </c>
      <c r="O21" s="294">
        <v>217.4</v>
      </c>
      <c r="P21" s="294">
        <v>0</v>
      </c>
      <c r="Q21" s="286">
        <f>N21+O21</f>
        <v>18258.100000000002</v>
      </c>
      <c r="R21" s="296">
        <v>2319</v>
      </c>
      <c r="S21" s="296" t="s">
        <v>870</v>
      </c>
    </row>
    <row r="22" spans="1:19" ht="24">
      <c r="A22" s="542"/>
      <c r="B22" s="557"/>
      <c r="C22" s="426" t="s">
        <v>10</v>
      </c>
      <c r="D22" s="55" t="s">
        <v>771</v>
      </c>
      <c r="E22" s="320" t="s">
        <v>489</v>
      </c>
      <c r="F22" s="244" t="s">
        <v>747</v>
      </c>
      <c r="G22" s="71">
        <v>1</v>
      </c>
      <c r="H22" s="215">
        <f>L22</f>
        <v>1558.9</v>
      </c>
      <c r="I22" s="314">
        <v>1558.9</v>
      </c>
      <c r="J22" s="314">
        <v>0</v>
      </c>
      <c r="K22" s="314">
        <v>0</v>
      </c>
      <c r="L22" s="512">
        <f>I22+J22+K22</f>
        <v>1558.9</v>
      </c>
      <c r="M22" s="470">
        <f>N22+O22</f>
        <v>0</v>
      </c>
      <c r="N22" s="286">
        <v>0</v>
      </c>
      <c r="O22" s="294">
        <v>0</v>
      </c>
      <c r="P22" s="294">
        <v>0</v>
      </c>
      <c r="Q22" s="286">
        <f>N22+O22</f>
        <v>0</v>
      </c>
      <c r="R22" s="296">
        <v>0</v>
      </c>
      <c r="S22" s="296">
        <v>0</v>
      </c>
    </row>
    <row r="23" spans="1:19" s="278" customFormat="1" ht="24" customHeight="1">
      <c r="A23" s="111"/>
      <c r="B23" s="108" t="s">
        <v>316</v>
      </c>
      <c r="C23" s="309"/>
      <c r="D23" s="130"/>
      <c r="E23" s="130"/>
      <c r="F23" s="309"/>
      <c r="G23" s="309"/>
      <c r="H23" s="279">
        <f>H21+H22</f>
        <v>37915.4</v>
      </c>
      <c r="I23" s="279">
        <f aca="true" t="shared" si="4" ref="I23:Q23">I21+I22</f>
        <v>37438.1</v>
      </c>
      <c r="J23" s="279">
        <f t="shared" si="4"/>
        <v>477.3</v>
      </c>
      <c r="K23" s="279">
        <f t="shared" si="4"/>
        <v>0</v>
      </c>
      <c r="L23" s="279">
        <f t="shared" si="4"/>
        <v>37915.4</v>
      </c>
      <c r="M23" s="279">
        <f t="shared" si="4"/>
        <v>18258.100000000002</v>
      </c>
      <c r="N23" s="279">
        <f t="shared" si="4"/>
        <v>18040.7</v>
      </c>
      <c r="O23" s="279">
        <f t="shared" si="4"/>
        <v>217.4</v>
      </c>
      <c r="P23" s="279">
        <f t="shared" si="4"/>
        <v>0</v>
      </c>
      <c r="Q23" s="279">
        <f t="shared" si="4"/>
        <v>18258.100000000002</v>
      </c>
      <c r="R23" s="279"/>
      <c r="S23" s="279"/>
    </row>
    <row r="24" spans="1:18" ht="103.5" customHeight="1" hidden="1">
      <c r="A24" s="428" t="s">
        <v>23</v>
      </c>
      <c r="B24" s="18" t="s">
        <v>195</v>
      </c>
      <c r="C24" s="426" t="s">
        <v>196</v>
      </c>
      <c r="D24" s="55" t="s">
        <v>197</v>
      </c>
      <c r="E24" s="55" t="s">
        <v>336</v>
      </c>
      <c r="F24" s="297"/>
      <c r="G24" s="291"/>
      <c r="H24" s="301">
        <v>0</v>
      </c>
      <c r="I24" s="314"/>
      <c r="J24" s="314"/>
      <c r="K24" s="314"/>
      <c r="L24" s="314"/>
      <c r="M24" s="294"/>
      <c r="N24" s="294"/>
      <c r="O24" s="294"/>
      <c r="P24" s="294"/>
      <c r="Q24" s="286"/>
      <c r="R24" s="296"/>
    </row>
    <row r="25" spans="1:19" s="307" customFormat="1" ht="12" hidden="1">
      <c r="A25" s="436"/>
      <c r="B25" s="29" t="s">
        <v>316</v>
      </c>
      <c r="C25" s="215"/>
      <c r="D25" s="56"/>
      <c r="E25" s="56"/>
      <c r="F25" s="215"/>
      <c r="G25" s="215"/>
      <c r="H25" s="214">
        <f>SUM(H24)</f>
        <v>0</v>
      </c>
      <c r="I25" s="214">
        <f aca="true" t="shared" si="5" ref="I25:Q25">SUM(I24)</f>
        <v>0</v>
      </c>
      <c r="J25" s="214">
        <f t="shared" si="5"/>
        <v>0</v>
      </c>
      <c r="K25" s="214">
        <f t="shared" si="5"/>
        <v>0</v>
      </c>
      <c r="L25" s="214">
        <f t="shared" si="5"/>
        <v>0</v>
      </c>
      <c r="M25" s="214">
        <f t="shared" si="5"/>
        <v>0</v>
      </c>
      <c r="N25" s="214">
        <f t="shared" si="5"/>
        <v>0</v>
      </c>
      <c r="O25" s="214">
        <f t="shared" si="5"/>
        <v>0</v>
      </c>
      <c r="P25" s="214">
        <f t="shared" si="5"/>
        <v>0</v>
      </c>
      <c r="Q25" s="214">
        <f t="shared" si="5"/>
        <v>0</v>
      </c>
      <c r="R25" s="214"/>
      <c r="S25" s="149"/>
    </row>
    <row r="26" spans="1:19" ht="53.25" customHeight="1">
      <c r="A26" s="534" t="s">
        <v>25</v>
      </c>
      <c r="B26" s="534" t="s">
        <v>26</v>
      </c>
      <c r="C26" s="426" t="s">
        <v>9</v>
      </c>
      <c r="D26" s="55" t="s">
        <v>190</v>
      </c>
      <c r="E26" s="320" t="s">
        <v>423</v>
      </c>
      <c r="F26" s="244" t="s">
        <v>749</v>
      </c>
      <c r="G26" s="71">
        <v>15</v>
      </c>
      <c r="H26" s="215">
        <f>L26</f>
        <v>352.10000000000275</v>
      </c>
      <c r="I26" s="313">
        <v>347.50000000000273</v>
      </c>
      <c r="J26" s="313">
        <v>4.6</v>
      </c>
      <c r="K26" s="313">
        <v>0</v>
      </c>
      <c r="L26" s="512">
        <f>I26+J26+K26</f>
        <v>352.10000000000275</v>
      </c>
      <c r="M26" s="470">
        <f>Q26</f>
        <v>147.8</v>
      </c>
      <c r="N26" s="286">
        <v>146</v>
      </c>
      <c r="O26" s="294">
        <v>1.8</v>
      </c>
      <c r="P26" s="294">
        <v>0</v>
      </c>
      <c r="Q26" s="286">
        <f>N26+O26</f>
        <v>147.8</v>
      </c>
      <c r="R26" s="296">
        <v>13</v>
      </c>
      <c r="S26" s="296">
        <v>12</v>
      </c>
    </row>
    <row r="27" spans="1:19" ht="53.25" customHeight="1">
      <c r="A27" s="530"/>
      <c r="B27" s="530"/>
      <c r="C27" s="304" t="s">
        <v>172</v>
      </c>
      <c r="D27" s="565" t="s">
        <v>183</v>
      </c>
      <c r="E27" s="633" t="s">
        <v>426</v>
      </c>
      <c r="F27" s="248" t="s">
        <v>743</v>
      </c>
      <c r="G27" s="156">
        <v>7</v>
      </c>
      <c r="H27" s="212">
        <f>L27</f>
        <v>223.8</v>
      </c>
      <c r="I27" s="293">
        <v>214.921</v>
      </c>
      <c r="J27" s="293">
        <v>1</v>
      </c>
      <c r="K27" s="293">
        <v>0</v>
      </c>
      <c r="L27" s="512">
        <v>223.8</v>
      </c>
      <c r="M27" s="470">
        <f>Q27</f>
        <v>24.9</v>
      </c>
      <c r="N27" s="286">
        <v>24.9</v>
      </c>
      <c r="O27" s="294">
        <v>0</v>
      </c>
      <c r="P27" s="294">
        <v>0</v>
      </c>
      <c r="Q27" s="286">
        <f>N27+O27</f>
        <v>24.9</v>
      </c>
      <c r="R27" s="296">
        <v>1</v>
      </c>
      <c r="S27" s="296">
        <v>0</v>
      </c>
    </row>
    <row r="28" spans="1:19" ht="53.25" customHeight="1">
      <c r="A28" s="530"/>
      <c r="B28" s="530"/>
      <c r="C28" s="304" t="s">
        <v>173</v>
      </c>
      <c r="D28" s="566"/>
      <c r="E28" s="635"/>
      <c r="F28" s="248" t="s">
        <v>744</v>
      </c>
      <c r="G28" s="157" t="s">
        <v>745</v>
      </c>
      <c r="H28" s="212">
        <f>L28</f>
        <v>1.6</v>
      </c>
      <c r="I28" s="293">
        <v>9.10721</v>
      </c>
      <c r="J28" s="293">
        <v>0</v>
      </c>
      <c r="K28" s="293">
        <v>0</v>
      </c>
      <c r="L28" s="512">
        <v>1.6</v>
      </c>
      <c r="M28" s="470">
        <f>Q28</f>
        <v>0</v>
      </c>
      <c r="N28" s="286">
        <v>0</v>
      </c>
      <c r="O28" s="294">
        <v>0</v>
      </c>
      <c r="P28" s="294">
        <v>0</v>
      </c>
      <c r="Q28" s="286">
        <f>N28+O28</f>
        <v>0</v>
      </c>
      <c r="R28" s="296">
        <v>0</v>
      </c>
      <c r="S28" s="296"/>
    </row>
    <row r="29" spans="1:19" ht="53.25" customHeight="1">
      <c r="A29" s="531"/>
      <c r="B29" s="531"/>
      <c r="C29" s="304" t="s">
        <v>174</v>
      </c>
      <c r="D29" s="567"/>
      <c r="E29" s="634"/>
      <c r="F29" s="253" t="s">
        <v>746</v>
      </c>
      <c r="G29" s="156">
        <v>13</v>
      </c>
      <c r="H29" s="212">
        <f>L29</f>
        <v>98</v>
      </c>
      <c r="I29" s="293">
        <v>98.37424</v>
      </c>
      <c r="J29" s="293">
        <v>0</v>
      </c>
      <c r="K29" s="293">
        <v>0</v>
      </c>
      <c r="L29" s="512">
        <v>98</v>
      </c>
      <c r="M29" s="470">
        <f>Q29</f>
        <v>42.25</v>
      </c>
      <c r="N29" s="286">
        <v>42.2</v>
      </c>
      <c r="O29" s="294">
        <v>0.05</v>
      </c>
      <c r="P29" s="294">
        <v>0</v>
      </c>
      <c r="Q29" s="286">
        <f>N29+O29</f>
        <v>42.25</v>
      </c>
      <c r="R29" s="296">
        <v>13</v>
      </c>
      <c r="S29" s="296" t="s">
        <v>871</v>
      </c>
    </row>
    <row r="30" spans="1:19" s="278" customFormat="1" ht="16.5" customHeight="1">
      <c r="A30" s="127"/>
      <c r="B30" s="128" t="s">
        <v>316</v>
      </c>
      <c r="C30" s="280"/>
      <c r="D30" s="137"/>
      <c r="E30" s="137"/>
      <c r="F30" s="280"/>
      <c r="G30" s="280"/>
      <c r="H30" s="280">
        <f>SUM(H26:H29)</f>
        <v>675.5000000000028</v>
      </c>
      <c r="I30" s="280">
        <f aca="true" t="shared" si="6" ref="I30:Q30">SUM(I26:I29)</f>
        <v>669.9024500000028</v>
      </c>
      <c r="J30" s="280">
        <f t="shared" si="6"/>
        <v>5.6</v>
      </c>
      <c r="K30" s="280">
        <f t="shared" si="6"/>
        <v>0</v>
      </c>
      <c r="L30" s="280">
        <f t="shared" si="6"/>
        <v>675.5000000000028</v>
      </c>
      <c r="M30" s="280">
        <f t="shared" si="6"/>
        <v>214.95000000000002</v>
      </c>
      <c r="N30" s="280">
        <f t="shared" si="6"/>
        <v>213.10000000000002</v>
      </c>
      <c r="O30" s="280">
        <f t="shared" si="6"/>
        <v>1.85</v>
      </c>
      <c r="P30" s="280">
        <f t="shared" si="6"/>
        <v>0</v>
      </c>
      <c r="Q30" s="280">
        <f t="shared" si="6"/>
        <v>214.95000000000002</v>
      </c>
      <c r="R30" s="280"/>
      <c r="S30" s="280"/>
    </row>
    <row r="31" spans="1:19" ht="38.25" customHeight="1">
      <c r="A31" s="534" t="s">
        <v>27</v>
      </c>
      <c r="B31" s="534" t="s">
        <v>455</v>
      </c>
      <c r="C31" s="426" t="s">
        <v>28</v>
      </c>
      <c r="D31" s="565" t="s">
        <v>198</v>
      </c>
      <c r="E31" s="442"/>
      <c r="F31" s="247" t="s">
        <v>762</v>
      </c>
      <c r="G31" s="235">
        <v>1324</v>
      </c>
      <c r="H31" s="226">
        <f>L31</f>
        <v>38907.1</v>
      </c>
      <c r="I31" s="311">
        <v>37713.7</v>
      </c>
      <c r="J31" s="311">
        <v>1193.4</v>
      </c>
      <c r="K31" s="311">
        <v>0</v>
      </c>
      <c r="L31" s="512">
        <f>I31+J31+K31</f>
        <v>38907.1</v>
      </c>
      <c r="M31" s="470">
        <f>Q31</f>
        <v>18304.899999999998</v>
      </c>
      <c r="N31" s="294">
        <v>18174.1</v>
      </c>
      <c r="O31" s="294">
        <v>130.8</v>
      </c>
      <c r="P31" s="294">
        <v>0</v>
      </c>
      <c r="Q31" s="286">
        <f>N31+O31+P31</f>
        <v>18304.899999999998</v>
      </c>
      <c r="R31" s="296">
        <v>892</v>
      </c>
      <c r="S31" s="296">
        <v>241</v>
      </c>
    </row>
    <row r="32" spans="1:19" ht="39" customHeight="1">
      <c r="A32" s="530"/>
      <c r="B32" s="530"/>
      <c r="C32" s="426" t="s">
        <v>175</v>
      </c>
      <c r="D32" s="566"/>
      <c r="E32" s="443" t="s">
        <v>450</v>
      </c>
      <c r="F32" s="247" t="s">
        <v>761</v>
      </c>
      <c r="G32" s="235">
        <v>280</v>
      </c>
      <c r="H32" s="226">
        <f>L32</f>
        <v>1185.5</v>
      </c>
      <c r="I32" s="311">
        <v>1185.5</v>
      </c>
      <c r="J32" s="311">
        <v>0</v>
      </c>
      <c r="K32" s="311">
        <v>0</v>
      </c>
      <c r="L32" s="515">
        <f>I32+J32+K32</f>
        <v>1185.5</v>
      </c>
      <c r="M32" s="470">
        <f>Q32</f>
        <v>114.2</v>
      </c>
      <c r="N32" s="294">
        <v>114.2</v>
      </c>
      <c r="O32" s="294">
        <v>0</v>
      </c>
      <c r="P32" s="294">
        <v>0</v>
      </c>
      <c r="Q32" s="286">
        <f>N32+O32+P32</f>
        <v>114.2</v>
      </c>
      <c r="R32" s="296">
        <v>17</v>
      </c>
      <c r="S32" s="296">
        <v>5</v>
      </c>
    </row>
    <row r="33" spans="1:19" ht="42" customHeight="1">
      <c r="A33" s="530"/>
      <c r="B33" s="531"/>
      <c r="C33" s="426" t="s">
        <v>170</v>
      </c>
      <c r="D33" s="567"/>
      <c r="E33" s="444"/>
      <c r="F33" s="247" t="s">
        <v>760</v>
      </c>
      <c r="G33" s="235">
        <v>19</v>
      </c>
      <c r="H33" s="226">
        <f>L33</f>
        <v>2450</v>
      </c>
      <c r="I33" s="142">
        <v>0</v>
      </c>
      <c r="J33" s="142">
        <v>0</v>
      </c>
      <c r="K33" s="142">
        <v>2450</v>
      </c>
      <c r="L33" s="515">
        <f>I33+J33+K33</f>
        <v>2450</v>
      </c>
      <c r="M33" s="470">
        <f>Q33</f>
        <v>1131.2</v>
      </c>
      <c r="N33" s="294">
        <v>0</v>
      </c>
      <c r="O33" s="294">
        <v>0</v>
      </c>
      <c r="P33" s="294">
        <v>1131.2</v>
      </c>
      <c r="Q33" s="286">
        <f>N33+O33+P33</f>
        <v>1131.2</v>
      </c>
      <c r="R33" s="296">
        <v>13</v>
      </c>
      <c r="S33" s="296">
        <v>8</v>
      </c>
    </row>
    <row r="34" spans="1:19" ht="59.25" customHeight="1">
      <c r="A34" s="530"/>
      <c r="B34" s="428" t="s">
        <v>550</v>
      </c>
      <c r="C34" s="426" t="s">
        <v>551</v>
      </c>
      <c r="D34" s="152"/>
      <c r="E34" s="442" t="s">
        <v>576</v>
      </c>
      <c r="F34" s="247" t="s">
        <v>759</v>
      </c>
      <c r="G34" s="11">
        <v>7</v>
      </c>
      <c r="H34" s="226">
        <f>L34</f>
        <v>300.1</v>
      </c>
      <c r="I34" s="142">
        <v>0</v>
      </c>
      <c r="J34" s="142">
        <v>300.1</v>
      </c>
      <c r="K34" s="142">
        <v>0</v>
      </c>
      <c r="L34" s="515">
        <f>I34+J34+K34</f>
        <v>300.1</v>
      </c>
      <c r="M34" s="470">
        <f>Q34</f>
        <v>1.3</v>
      </c>
      <c r="N34" s="294">
        <v>0</v>
      </c>
      <c r="O34" s="294">
        <v>1.3</v>
      </c>
      <c r="P34" s="294">
        <v>0</v>
      </c>
      <c r="Q34" s="286">
        <f>N34+O34+P34</f>
        <v>1.3</v>
      </c>
      <c r="R34" s="296">
        <v>1</v>
      </c>
      <c r="S34" s="296">
        <v>1</v>
      </c>
    </row>
    <row r="35" spans="1:19" s="278" customFormat="1" ht="18" customHeight="1">
      <c r="A35" s="99"/>
      <c r="B35" s="125" t="s">
        <v>316</v>
      </c>
      <c r="C35" s="309"/>
      <c r="D35" s="136"/>
      <c r="E35" s="136"/>
      <c r="F35" s="280"/>
      <c r="G35" s="280"/>
      <c r="H35" s="283">
        <f>SUM(H31:H34)</f>
        <v>42842.7</v>
      </c>
      <c r="I35" s="283">
        <f aca="true" t="shared" si="7" ref="I35:Q35">SUM(I31:I34)</f>
        <v>38899.2</v>
      </c>
      <c r="J35" s="283">
        <f t="shared" si="7"/>
        <v>1493.5</v>
      </c>
      <c r="K35" s="283">
        <f t="shared" si="7"/>
        <v>2450</v>
      </c>
      <c r="L35" s="283">
        <f t="shared" si="7"/>
        <v>42842.7</v>
      </c>
      <c r="M35" s="283">
        <f t="shared" si="7"/>
        <v>19551.6</v>
      </c>
      <c r="N35" s="283">
        <f t="shared" si="7"/>
        <v>18288.3</v>
      </c>
      <c r="O35" s="283">
        <f t="shared" si="7"/>
        <v>132.10000000000002</v>
      </c>
      <c r="P35" s="283">
        <f t="shared" si="7"/>
        <v>1131.2</v>
      </c>
      <c r="Q35" s="283">
        <f t="shared" si="7"/>
        <v>19551.6</v>
      </c>
      <c r="R35" s="283"/>
      <c r="S35" s="283"/>
    </row>
    <row r="36" spans="1:19" ht="50.25" customHeight="1">
      <c r="A36" s="426" t="s">
        <v>29</v>
      </c>
      <c r="B36" s="427" t="s">
        <v>461</v>
      </c>
      <c r="C36" s="426" t="s">
        <v>30</v>
      </c>
      <c r="D36" s="55" t="s">
        <v>188</v>
      </c>
      <c r="E36" s="320" t="s">
        <v>424</v>
      </c>
      <c r="F36" s="247" t="s">
        <v>741</v>
      </c>
      <c r="G36" s="158">
        <v>207</v>
      </c>
      <c r="H36" s="212">
        <f>L36</f>
        <v>2984.6</v>
      </c>
      <c r="I36" s="301">
        <v>2952.1</v>
      </c>
      <c r="J36" s="301">
        <v>32.5</v>
      </c>
      <c r="K36" s="301">
        <v>0</v>
      </c>
      <c r="L36" s="516">
        <f>I36+J36+K36</f>
        <v>2984.6</v>
      </c>
      <c r="M36" s="470">
        <f>Q36</f>
        <v>2665.1</v>
      </c>
      <c r="N36" s="286">
        <v>2636.4</v>
      </c>
      <c r="O36" s="294">
        <v>28.7</v>
      </c>
      <c r="P36" s="294">
        <v>0</v>
      </c>
      <c r="Q36" s="286">
        <f>O36+N36</f>
        <v>2665.1</v>
      </c>
      <c r="R36" s="296">
        <v>181</v>
      </c>
      <c r="S36" s="296">
        <v>0</v>
      </c>
    </row>
    <row r="37" spans="1:19" s="278" customFormat="1" ht="12">
      <c r="A37" s="112"/>
      <c r="B37" s="123" t="s">
        <v>316</v>
      </c>
      <c r="C37" s="124"/>
      <c r="D37" s="130"/>
      <c r="E37" s="130"/>
      <c r="F37" s="124"/>
      <c r="G37" s="124"/>
      <c r="H37" s="279">
        <f>SUM(H36)</f>
        <v>2984.6</v>
      </c>
      <c r="I37" s="279">
        <f aca="true" t="shared" si="8" ref="I37:Q37">SUM(I36)</f>
        <v>2952.1</v>
      </c>
      <c r="J37" s="279">
        <f t="shared" si="8"/>
        <v>32.5</v>
      </c>
      <c r="K37" s="279">
        <f t="shared" si="8"/>
        <v>0</v>
      </c>
      <c r="L37" s="279">
        <f t="shared" si="8"/>
        <v>2984.6</v>
      </c>
      <c r="M37" s="279">
        <f t="shared" si="8"/>
        <v>2665.1</v>
      </c>
      <c r="N37" s="279">
        <f t="shared" si="8"/>
        <v>2636.4</v>
      </c>
      <c r="O37" s="279">
        <f t="shared" si="8"/>
        <v>28.7</v>
      </c>
      <c r="P37" s="279">
        <f t="shared" si="8"/>
        <v>0</v>
      </c>
      <c r="Q37" s="279">
        <f t="shared" si="8"/>
        <v>2665.1</v>
      </c>
      <c r="R37" s="279"/>
      <c r="S37" s="279"/>
    </row>
    <row r="38" spans="1:19" s="278" customFormat="1" ht="84">
      <c r="A38" s="426">
        <v>10</v>
      </c>
      <c r="B38" s="18" t="s">
        <v>195</v>
      </c>
      <c r="C38" s="211" t="s">
        <v>848</v>
      </c>
      <c r="D38" s="60"/>
      <c r="E38" s="324" t="s">
        <v>847</v>
      </c>
      <c r="F38" s="244"/>
      <c r="G38" s="291"/>
      <c r="H38" s="212">
        <f>L38</f>
        <v>69416.3</v>
      </c>
      <c r="I38" s="314">
        <v>69416.3</v>
      </c>
      <c r="J38" s="314">
        <v>0</v>
      </c>
      <c r="K38" s="314">
        <v>0</v>
      </c>
      <c r="L38" s="516">
        <f>I38+J38+K38</f>
        <v>69416.3</v>
      </c>
      <c r="M38" s="470">
        <f>Q38</f>
        <v>0</v>
      </c>
      <c r="N38" s="286">
        <v>0</v>
      </c>
      <c r="O38" s="294">
        <v>0</v>
      </c>
      <c r="P38" s="294">
        <v>0</v>
      </c>
      <c r="Q38" s="286">
        <f>N38+O38+P38</f>
        <v>0</v>
      </c>
      <c r="R38" s="296">
        <v>0</v>
      </c>
      <c r="S38" s="296">
        <v>0</v>
      </c>
    </row>
    <row r="39" spans="1:19" s="278" customFormat="1" ht="12">
      <c r="A39" s="408"/>
      <c r="B39" s="415" t="s">
        <v>316</v>
      </c>
      <c r="C39" s="409"/>
      <c r="D39" s="410"/>
      <c r="E39" s="410"/>
      <c r="F39" s="411"/>
      <c r="G39" s="412"/>
      <c r="H39" s="476">
        <f>H38</f>
        <v>69416.3</v>
      </c>
      <c r="I39" s="476">
        <f aca="true" t="shared" si="9" ref="I39:Q39">I38</f>
        <v>69416.3</v>
      </c>
      <c r="J39" s="476">
        <f t="shared" si="9"/>
        <v>0</v>
      </c>
      <c r="K39" s="476">
        <f t="shared" si="9"/>
        <v>0</v>
      </c>
      <c r="L39" s="476">
        <f t="shared" si="9"/>
        <v>69416.3</v>
      </c>
      <c r="M39" s="476">
        <f t="shared" si="9"/>
        <v>0</v>
      </c>
      <c r="N39" s="476">
        <f t="shared" si="9"/>
        <v>0</v>
      </c>
      <c r="O39" s="476">
        <f t="shared" si="9"/>
        <v>0</v>
      </c>
      <c r="P39" s="476">
        <f t="shared" si="9"/>
        <v>0</v>
      </c>
      <c r="Q39" s="476">
        <f t="shared" si="9"/>
        <v>0</v>
      </c>
      <c r="R39" s="414"/>
      <c r="S39" s="241"/>
    </row>
    <row r="40" spans="1:19" s="282" customFormat="1" ht="15" customHeight="1">
      <c r="A40" s="596" t="s">
        <v>31</v>
      </c>
      <c r="B40" s="597"/>
      <c r="C40" s="597"/>
      <c r="D40" s="58"/>
      <c r="E40" s="58"/>
      <c r="F40" s="12"/>
      <c r="G40" s="12"/>
      <c r="H40" s="302"/>
      <c r="I40" s="302"/>
      <c r="J40" s="302"/>
      <c r="K40" s="302"/>
      <c r="L40" s="302"/>
      <c r="M40" s="297"/>
      <c r="N40" s="297"/>
      <c r="O40" s="297"/>
      <c r="P40" s="297"/>
      <c r="Q40" s="297"/>
      <c r="R40" s="426"/>
      <c r="S40" s="150"/>
    </row>
    <row r="41" spans="1:19" ht="81.75" customHeight="1">
      <c r="A41" s="426" t="s">
        <v>7</v>
      </c>
      <c r="B41" s="427" t="s">
        <v>32</v>
      </c>
      <c r="C41" s="426" t="s">
        <v>33</v>
      </c>
      <c r="D41" s="55" t="s">
        <v>189</v>
      </c>
      <c r="E41" s="320" t="s">
        <v>425</v>
      </c>
      <c r="F41" s="247" t="s">
        <v>748</v>
      </c>
      <c r="G41" s="71">
        <v>2</v>
      </c>
      <c r="H41" s="212">
        <f>L41</f>
        <v>33.5</v>
      </c>
      <c r="I41" s="314">
        <v>33.1</v>
      </c>
      <c r="J41" s="314">
        <v>0.4</v>
      </c>
      <c r="K41" s="314">
        <v>0</v>
      </c>
      <c r="L41" s="513">
        <f>I41+J41+K41</f>
        <v>33.5</v>
      </c>
      <c r="M41" s="470">
        <f>Q41</f>
        <v>13.799999999999999</v>
      </c>
      <c r="N41" s="286">
        <v>13.6</v>
      </c>
      <c r="O41" s="294">
        <v>0.2</v>
      </c>
      <c r="P41" s="294">
        <v>0</v>
      </c>
      <c r="Q41" s="286">
        <f>O41+N41</f>
        <v>13.799999999999999</v>
      </c>
      <c r="R41" s="296">
        <v>2</v>
      </c>
      <c r="S41" s="296" t="s">
        <v>785</v>
      </c>
    </row>
    <row r="42" spans="1:19" s="278" customFormat="1" ht="18" customHeight="1">
      <c r="A42" s="112"/>
      <c r="B42" s="123" t="s">
        <v>316</v>
      </c>
      <c r="C42" s="124"/>
      <c r="D42" s="130"/>
      <c r="E42" s="130"/>
      <c r="F42" s="124"/>
      <c r="G42" s="124"/>
      <c r="H42" s="279">
        <f>SUM(H41)</f>
        <v>33.5</v>
      </c>
      <c r="I42" s="279">
        <f aca="true" t="shared" si="10" ref="I42:Q42">SUM(I41)</f>
        <v>33.1</v>
      </c>
      <c r="J42" s="279">
        <f t="shared" si="10"/>
        <v>0.4</v>
      </c>
      <c r="K42" s="279">
        <f t="shared" si="10"/>
        <v>0</v>
      </c>
      <c r="L42" s="279">
        <f t="shared" si="10"/>
        <v>33.5</v>
      </c>
      <c r="M42" s="279">
        <f t="shared" si="10"/>
        <v>13.799999999999999</v>
      </c>
      <c r="N42" s="279">
        <f t="shared" si="10"/>
        <v>13.6</v>
      </c>
      <c r="O42" s="279">
        <f t="shared" si="10"/>
        <v>0.2</v>
      </c>
      <c r="P42" s="279">
        <f t="shared" si="10"/>
        <v>0</v>
      </c>
      <c r="Q42" s="279">
        <f t="shared" si="10"/>
        <v>13.799999999999999</v>
      </c>
      <c r="R42" s="279"/>
      <c r="S42" s="279"/>
    </row>
    <row r="43" spans="1:19" s="307" customFormat="1" ht="119.25" customHeight="1">
      <c r="A43" s="300" t="s">
        <v>11</v>
      </c>
      <c r="B43" s="52" t="s">
        <v>475</v>
      </c>
      <c r="C43" s="300" t="s">
        <v>477</v>
      </c>
      <c r="D43" s="55"/>
      <c r="E43" s="320" t="s">
        <v>476</v>
      </c>
      <c r="F43" s="244" t="s">
        <v>698</v>
      </c>
      <c r="G43" s="81">
        <v>3500</v>
      </c>
      <c r="H43" s="212">
        <f>L43</f>
        <v>25983.2</v>
      </c>
      <c r="I43" s="301">
        <v>25983.2</v>
      </c>
      <c r="J43" s="301">
        <v>0</v>
      </c>
      <c r="K43" s="301">
        <v>0</v>
      </c>
      <c r="L43" s="513">
        <f>I43+K43+K43</f>
        <v>25983.2</v>
      </c>
      <c r="M43" s="470">
        <f>Q43</f>
        <v>21103</v>
      </c>
      <c r="N43" s="294">
        <v>21103</v>
      </c>
      <c r="O43" s="294">
        <v>0</v>
      </c>
      <c r="P43" s="294">
        <v>0</v>
      </c>
      <c r="Q43" s="286">
        <f>N43+O43+P43</f>
        <v>21103</v>
      </c>
      <c r="R43" s="296">
        <v>10392</v>
      </c>
      <c r="S43" s="296">
        <v>3480</v>
      </c>
    </row>
    <row r="44" spans="1:19" s="278" customFormat="1" ht="18" customHeight="1">
      <c r="A44" s="309"/>
      <c r="B44" s="34" t="s">
        <v>316</v>
      </c>
      <c r="C44" s="309"/>
      <c r="D44" s="309"/>
      <c r="E44" s="309"/>
      <c r="F44" s="279">
        <f>F42</f>
        <v>0</v>
      </c>
      <c r="G44" s="279">
        <f>G42</f>
        <v>0</v>
      </c>
      <c r="H44" s="279">
        <f>H43</f>
        <v>25983.2</v>
      </c>
      <c r="I44" s="279">
        <f aca="true" t="shared" si="11" ref="I44:Q44">I43</f>
        <v>25983.2</v>
      </c>
      <c r="J44" s="279">
        <f t="shared" si="11"/>
        <v>0</v>
      </c>
      <c r="K44" s="279">
        <f t="shared" si="11"/>
        <v>0</v>
      </c>
      <c r="L44" s="279">
        <f t="shared" si="11"/>
        <v>25983.2</v>
      </c>
      <c r="M44" s="279">
        <f t="shared" si="11"/>
        <v>21103</v>
      </c>
      <c r="N44" s="279">
        <f t="shared" si="11"/>
        <v>21103</v>
      </c>
      <c r="O44" s="279">
        <f t="shared" si="11"/>
        <v>0</v>
      </c>
      <c r="P44" s="279">
        <f t="shared" si="11"/>
        <v>0</v>
      </c>
      <c r="Q44" s="279">
        <f t="shared" si="11"/>
        <v>21103</v>
      </c>
      <c r="R44" s="279"/>
      <c r="S44" s="279"/>
    </row>
    <row r="45" spans="1:19" s="307" customFormat="1" ht="126.75" customHeight="1">
      <c r="A45" s="300" t="s">
        <v>7</v>
      </c>
      <c r="B45" s="52" t="s">
        <v>522</v>
      </c>
      <c r="C45" s="300" t="s">
        <v>521</v>
      </c>
      <c r="D45" s="293" t="s">
        <v>421</v>
      </c>
      <c r="E45" s="293" t="s">
        <v>552</v>
      </c>
      <c r="F45" s="244">
        <v>21.112</v>
      </c>
      <c r="G45" s="71">
        <v>533</v>
      </c>
      <c r="H45" s="214">
        <f>L45</f>
        <v>134998.8</v>
      </c>
      <c r="I45" s="301">
        <v>134998.8</v>
      </c>
      <c r="J45" s="301">
        <v>0</v>
      </c>
      <c r="K45" s="301">
        <v>0</v>
      </c>
      <c r="L45" s="516">
        <f>I45+J45+K45</f>
        <v>134998.8</v>
      </c>
      <c r="M45" s="470">
        <f>Q45</f>
        <v>31093.6</v>
      </c>
      <c r="N45" s="286">
        <v>31093.6</v>
      </c>
      <c r="O45" s="286">
        <v>0</v>
      </c>
      <c r="P45" s="294">
        <v>0</v>
      </c>
      <c r="Q45" s="286">
        <f>N45+O45+P45</f>
        <v>31093.6</v>
      </c>
      <c r="R45" s="296">
        <v>291</v>
      </c>
      <c r="S45" s="296">
        <v>291</v>
      </c>
    </row>
    <row r="46" spans="1:19" s="278" customFormat="1" ht="18" customHeight="1">
      <c r="A46" s="309"/>
      <c r="B46" s="309" t="s">
        <v>316</v>
      </c>
      <c r="C46" s="309"/>
      <c r="D46" s="309"/>
      <c r="E46" s="309"/>
      <c r="F46" s="309"/>
      <c r="G46" s="309"/>
      <c r="H46" s="309">
        <f>H45</f>
        <v>134998.8</v>
      </c>
      <c r="I46" s="309">
        <f aca="true" t="shared" si="12" ref="I46:Q46">I45</f>
        <v>134998.8</v>
      </c>
      <c r="J46" s="309">
        <f t="shared" si="12"/>
        <v>0</v>
      </c>
      <c r="K46" s="309">
        <f t="shared" si="12"/>
        <v>0</v>
      </c>
      <c r="L46" s="309">
        <f t="shared" si="12"/>
        <v>134998.8</v>
      </c>
      <c r="M46" s="309">
        <f t="shared" si="12"/>
        <v>31093.6</v>
      </c>
      <c r="N46" s="309">
        <f t="shared" si="12"/>
        <v>31093.6</v>
      </c>
      <c r="O46" s="309">
        <f t="shared" si="12"/>
        <v>0</v>
      </c>
      <c r="P46" s="309">
        <f t="shared" si="12"/>
        <v>0</v>
      </c>
      <c r="Q46" s="309">
        <f t="shared" si="12"/>
        <v>31093.6</v>
      </c>
      <c r="R46" s="309"/>
      <c r="S46" s="309"/>
    </row>
    <row r="47" spans="1:19" ht="16.5" customHeight="1">
      <c r="A47" s="598" t="s">
        <v>34</v>
      </c>
      <c r="B47" s="599"/>
      <c r="C47" s="599"/>
      <c r="D47" s="57"/>
      <c r="E47" s="57"/>
      <c r="F47" s="92"/>
      <c r="G47" s="92"/>
      <c r="H47" s="93"/>
      <c r="I47" s="93"/>
      <c r="J47" s="93"/>
      <c r="K47" s="93"/>
      <c r="L47" s="93"/>
      <c r="M47" s="312"/>
      <c r="N47" s="312"/>
      <c r="O47" s="297"/>
      <c r="P47" s="297"/>
      <c r="Q47" s="297"/>
      <c r="R47" s="426"/>
      <c r="S47" s="298"/>
    </row>
    <row r="48" spans="1:19" ht="24">
      <c r="A48" s="426" t="s">
        <v>0</v>
      </c>
      <c r="B48" s="427" t="s">
        <v>1</v>
      </c>
      <c r="C48" s="426" t="s">
        <v>2</v>
      </c>
      <c r="D48" s="59"/>
      <c r="E48" s="59"/>
      <c r="F48" s="297" t="s">
        <v>4</v>
      </c>
      <c r="G48" s="291"/>
      <c r="H48" s="300"/>
      <c r="I48" s="300"/>
      <c r="J48" s="300"/>
      <c r="K48" s="300"/>
      <c r="L48" s="300"/>
      <c r="M48" s="294"/>
      <c r="N48" s="294"/>
      <c r="O48" s="294"/>
      <c r="P48" s="294"/>
      <c r="Q48" s="286"/>
      <c r="R48" s="296"/>
      <c r="S48" s="296"/>
    </row>
    <row r="49" spans="1:19" ht="187.5" customHeight="1">
      <c r="A49" s="426" t="s">
        <v>7</v>
      </c>
      <c r="B49" s="76" t="s">
        <v>454</v>
      </c>
      <c r="C49" s="426" t="s">
        <v>35</v>
      </c>
      <c r="D49" s="55" t="s">
        <v>291</v>
      </c>
      <c r="E49" s="320" t="s">
        <v>627</v>
      </c>
      <c r="F49" s="244">
        <v>5</v>
      </c>
      <c r="G49" s="291">
        <v>10</v>
      </c>
      <c r="H49" s="212">
        <f>L49</f>
        <v>961</v>
      </c>
      <c r="I49" s="314">
        <v>960</v>
      </c>
      <c r="J49" s="314">
        <v>1</v>
      </c>
      <c r="K49" s="314">
        <v>0</v>
      </c>
      <c r="L49" s="513">
        <f>I49+J49+K49</f>
        <v>961</v>
      </c>
      <c r="M49" s="470">
        <f>Q49</f>
        <v>577.7</v>
      </c>
      <c r="N49" s="286">
        <v>577.7</v>
      </c>
      <c r="O49" s="294"/>
      <c r="P49" s="294"/>
      <c r="Q49" s="286">
        <f>N49+O49</f>
        <v>577.7</v>
      </c>
      <c r="R49" s="296">
        <v>13</v>
      </c>
      <c r="S49" s="296">
        <v>12</v>
      </c>
    </row>
    <row r="50" spans="1:19" s="282" customFormat="1" ht="23.25" customHeight="1">
      <c r="A50" s="119"/>
      <c r="B50" s="120" t="s">
        <v>316</v>
      </c>
      <c r="C50" s="121"/>
      <c r="D50" s="138"/>
      <c r="E50" s="139"/>
      <c r="F50" s="97"/>
      <c r="G50" s="98"/>
      <c r="H50" s="279">
        <f>SUM(H49)</f>
        <v>961</v>
      </c>
      <c r="I50" s="279">
        <f aca="true" t="shared" si="13" ref="I50:Q50">SUM(I49)</f>
        <v>960</v>
      </c>
      <c r="J50" s="279">
        <f t="shared" si="13"/>
        <v>1</v>
      </c>
      <c r="K50" s="279">
        <f t="shared" si="13"/>
        <v>0</v>
      </c>
      <c r="L50" s="279">
        <f t="shared" si="13"/>
        <v>961</v>
      </c>
      <c r="M50" s="279">
        <f t="shared" si="13"/>
        <v>577.7</v>
      </c>
      <c r="N50" s="279">
        <f t="shared" si="13"/>
        <v>577.7</v>
      </c>
      <c r="O50" s="279">
        <f t="shared" si="13"/>
        <v>0</v>
      </c>
      <c r="P50" s="279">
        <f t="shared" si="13"/>
        <v>0</v>
      </c>
      <c r="Q50" s="279">
        <f t="shared" si="13"/>
        <v>577.7</v>
      </c>
      <c r="R50" s="279"/>
      <c r="S50" s="279"/>
    </row>
    <row r="51" spans="1:19" ht="17.25" customHeight="1">
      <c r="A51" s="596" t="s">
        <v>36</v>
      </c>
      <c r="B51" s="597"/>
      <c r="C51" s="597"/>
      <c r="D51" s="59"/>
      <c r="E51" s="59"/>
      <c r="F51" s="12"/>
      <c r="G51" s="12"/>
      <c r="H51" s="302"/>
      <c r="I51" s="302"/>
      <c r="J51" s="302"/>
      <c r="K51" s="302"/>
      <c r="L51" s="302"/>
      <c r="M51" s="294"/>
      <c r="N51" s="294"/>
      <c r="O51" s="294"/>
      <c r="P51" s="294"/>
      <c r="Q51" s="286"/>
      <c r="R51" s="296"/>
      <c r="S51" s="296"/>
    </row>
    <row r="52" spans="1:19" ht="156" customHeight="1">
      <c r="A52" s="426" t="s">
        <v>7</v>
      </c>
      <c r="B52" s="427" t="s">
        <v>37</v>
      </c>
      <c r="C52" s="426" t="s">
        <v>38</v>
      </c>
      <c r="D52" s="55" t="s">
        <v>237</v>
      </c>
      <c r="E52" s="320" t="s">
        <v>414</v>
      </c>
      <c r="F52" s="244">
        <v>6</v>
      </c>
      <c r="G52" s="71">
        <v>160</v>
      </c>
      <c r="H52" s="212">
        <f>L52</f>
        <v>11658.2</v>
      </c>
      <c r="I52" s="314">
        <v>11520</v>
      </c>
      <c r="J52" s="314">
        <v>138.2</v>
      </c>
      <c r="K52" s="314">
        <v>0</v>
      </c>
      <c r="L52" s="513">
        <f>J52+I52+K52</f>
        <v>11658.2</v>
      </c>
      <c r="M52" s="470">
        <f>Q52</f>
        <v>4336.8</v>
      </c>
      <c r="N52" s="286">
        <v>4288.3</v>
      </c>
      <c r="O52" s="294">
        <v>48.5</v>
      </c>
      <c r="P52" s="294"/>
      <c r="Q52" s="286">
        <f>N52+O52</f>
        <v>4336.8</v>
      </c>
      <c r="R52" s="296" t="s">
        <v>872</v>
      </c>
      <c r="S52" s="285" t="s">
        <v>872</v>
      </c>
    </row>
    <row r="53" spans="1:19" s="278" customFormat="1" ht="18.75" customHeight="1">
      <c r="A53" s="309"/>
      <c r="B53" s="34" t="s">
        <v>316</v>
      </c>
      <c r="C53" s="309"/>
      <c r="D53" s="130"/>
      <c r="E53" s="130"/>
      <c r="F53" s="309"/>
      <c r="G53" s="309"/>
      <c r="H53" s="279">
        <f>SUM(H52)</f>
        <v>11658.2</v>
      </c>
      <c r="I53" s="279">
        <f aca="true" t="shared" si="14" ref="I53:Q53">SUM(I52)</f>
        <v>11520</v>
      </c>
      <c r="J53" s="279">
        <f t="shared" si="14"/>
        <v>138.2</v>
      </c>
      <c r="K53" s="279">
        <f t="shared" si="14"/>
        <v>0</v>
      </c>
      <c r="L53" s="279">
        <f t="shared" si="14"/>
        <v>11658.2</v>
      </c>
      <c r="M53" s="279">
        <f t="shared" si="14"/>
        <v>4336.8</v>
      </c>
      <c r="N53" s="279">
        <f t="shared" si="14"/>
        <v>4288.3</v>
      </c>
      <c r="O53" s="279">
        <f t="shared" si="14"/>
        <v>48.5</v>
      </c>
      <c r="P53" s="279">
        <f t="shared" si="14"/>
        <v>0</v>
      </c>
      <c r="Q53" s="279">
        <f t="shared" si="14"/>
        <v>4336.8</v>
      </c>
      <c r="R53" s="279"/>
      <c r="S53" s="279"/>
    </row>
    <row r="54" spans="1:20" ht="66" customHeight="1">
      <c r="A54" s="429">
        <v>1</v>
      </c>
      <c r="B54" s="39" t="s">
        <v>39</v>
      </c>
      <c r="C54" s="426" t="s">
        <v>40</v>
      </c>
      <c r="D54" s="55" t="s">
        <v>263</v>
      </c>
      <c r="E54" s="320" t="s">
        <v>462</v>
      </c>
      <c r="F54" s="244">
        <v>2</v>
      </c>
      <c r="G54" s="291">
        <v>750</v>
      </c>
      <c r="H54" s="212">
        <f>L54</f>
        <v>1500</v>
      </c>
      <c r="I54" s="314">
        <v>0</v>
      </c>
      <c r="J54" s="314">
        <v>0</v>
      </c>
      <c r="K54" s="314">
        <v>1500</v>
      </c>
      <c r="L54" s="513">
        <f>I54+J54+K54</f>
        <v>1500</v>
      </c>
      <c r="M54" s="470">
        <f>Q54</f>
        <v>0</v>
      </c>
      <c r="N54" s="294">
        <v>0</v>
      </c>
      <c r="O54" s="294">
        <v>0</v>
      </c>
      <c r="P54" s="294">
        <v>0</v>
      </c>
      <c r="Q54" s="286">
        <f>N54+O54+P54</f>
        <v>0</v>
      </c>
      <c r="R54" s="296">
        <v>0</v>
      </c>
      <c r="S54" s="296">
        <v>0</v>
      </c>
      <c r="T54" s="292"/>
    </row>
    <row r="55" spans="1:20" s="278" customFormat="1" ht="18.75" customHeight="1">
      <c r="A55" s="309"/>
      <c r="B55" s="34" t="s">
        <v>316</v>
      </c>
      <c r="C55" s="309"/>
      <c r="D55" s="130"/>
      <c r="E55" s="130"/>
      <c r="F55" s="309"/>
      <c r="G55" s="309"/>
      <c r="H55" s="279">
        <f>SUM(H54:H54)</f>
        <v>1500</v>
      </c>
      <c r="I55" s="279">
        <f aca="true" t="shared" si="15" ref="I55:Q55">SUM(I54:I54)</f>
        <v>0</v>
      </c>
      <c r="J55" s="279">
        <f t="shared" si="15"/>
        <v>0</v>
      </c>
      <c r="K55" s="279">
        <f t="shared" si="15"/>
        <v>1500</v>
      </c>
      <c r="L55" s="279">
        <f t="shared" si="15"/>
        <v>1500</v>
      </c>
      <c r="M55" s="279">
        <f t="shared" si="15"/>
        <v>0</v>
      </c>
      <c r="N55" s="279">
        <f t="shared" si="15"/>
        <v>0</v>
      </c>
      <c r="O55" s="279">
        <f t="shared" si="15"/>
        <v>0</v>
      </c>
      <c r="P55" s="279">
        <f t="shared" si="15"/>
        <v>0</v>
      </c>
      <c r="Q55" s="279">
        <f t="shared" si="15"/>
        <v>0</v>
      </c>
      <c r="R55" s="279"/>
      <c r="S55" s="279"/>
      <c r="T55" s="292"/>
    </row>
    <row r="56" spans="1:21" ht="63" customHeight="1">
      <c r="A56" s="534" t="s">
        <v>13</v>
      </c>
      <c r="B56" s="534" t="s">
        <v>41</v>
      </c>
      <c r="C56" s="211" t="s">
        <v>524</v>
      </c>
      <c r="D56" s="60" t="s">
        <v>262</v>
      </c>
      <c r="E56" s="324" t="s">
        <v>440</v>
      </c>
      <c r="F56" s="244">
        <v>1.8</v>
      </c>
      <c r="G56" s="291">
        <v>2498</v>
      </c>
      <c r="H56" s="212">
        <f aca="true" t="shared" si="16" ref="H56:H62">L56</f>
        <v>4496.4</v>
      </c>
      <c r="I56" s="314">
        <v>0</v>
      </c>
      <c r="J56" s="314">
        <v>0</v>
      </c>
      <c r="K56" s="314">
        <v>4496.4</v>
      </c>
      <c r="L56" s="513">
        <f>I56+J56+K56</f>
        <v>4496.4</v>
      </c>
      <c r="M56" s="470">
        <f aca="true" t="shared" si="17" ref="M56:M64">Q56</f>
        <v>1774.3</v>
      </c>
      <c r="N56" s="294">
        <v>0</v>
      </c>
      <c r="O56" s="294">
        <v>0</v>
      </c>
      <c r="P56" s="294">
        <v>1774.3</v>
      </c>
      <c r="Q56" s="286">
        <f>N56+O56+P56</f>
        <v>1774.3</v>
      </c>
      <c r="R56" s="296">
        <v>1116</v>
      </c>
      <c r="S56" s="296">
        <v>444</v>
      </c>
      <c r="T56" s="292">
        <v>1613.3</v>
      </c>
      <c r="U56" s="292">
        <f>Q56-T56</f>
        <v>161</v>
      </c>
    </row>
    <row r="57" spans="1:19" ht="36">
      <c r="A57" s="530"/>
      <c r="B57" s="530"/>
      <c r="C57" s="211" t="s">
        <v>42</v>
      </c>
      <c r="D57" s="55" t="s">
        <v>208</v>
      </c>
      <c r="E57" s="320" t="s">
        <v>371</v>
      </c>
      <c r="F57" s="244">
        <v>3</v>
      </c>
      <c r="G57" s="20">
        <v>200</v>
      </c>
      <c r="H57" s="212">
        <f t="shared" si="16"/>
        <v>7282.8</v>
      </c>
      <c r="I57" s="313">
        <v>7200</v>
      </c>
      <c r="J57" s="313">
        <v>82.8</v>
      </c>
      <c r="K57" s="313">
        <v>0</v>
      </c>
      <c r="L57" s="513">
        <f aca="true" t="shared" si="18" ref="L57:L63">I57+J57+K57</f>
        <v>7282.8</v>
      </c>
      <c r="M57" s="470">
        <f t="shared" si="17"/>
        <v>2744.4</v>
      </c>
      <c r="N57" s="286">
        <v>2715</v>
      </c>
      <c r="O57" s="294">
        <v>29.4</v>
      </c>
      <c r="P57" s="294">
        <v>0</v>
      </c>
      <c r="Q57" s="286">
        <f>O57+N57</f>
        <v>2744.4</v>
      </c>
      <c r="R57" s="296">
        <v>181</v>
      </c>
      <c r="S57" s="296">
        <v>179</v>
      </c>
    </row>
    <row r="58" spans="1:20" ht="24">
      <c r="A58" s="530"/>
      <c r="B58" s="530"/>
      <c r="C58" s="305" t="s">
        <v>161</v>
      </c>
      <c r="D58" s="61" t="s">
        <v>303</v>
      </c>
      <c r="E58" s="325" t="s">
        <v>680</v>
      </c>
      <c r="F58" s="248">
        <v>0.128</v>
      </c>
      <c r="G58" s="22">
        <v>930</v>
      </c>
      <c r="H58" s="212">
        <v>128.8</v>
      </c>
      <c r="I58" s="311">
        <v>0</v>
      </c>
      <c r="J58" s="311">
        <v>128.8</v>
      </c>
      <c r="K58" s="311">
        <v>0</v>
      </c>
      <c r="L58" s="513">
        <f t="shared" si="18"/>
        <v>128.8</v>
      </c>
      <c r="M58" s="470">
        <f t="shared" si="17"/>
        <v>64.4</v>
      </c>
      <c r="N58" s="294">
        <v>0</v>
      </c>
      <c r="O58" s="294">
        <v>0</v>
      </c>
      <c r="P58" s="294">
        <v>64.4</v>
      </c>
      <c r="Q58" s="286">
        <f>O58+N58+P58</f>
        <v>64.4</v>
      </c>
      <c r="R58" s="296">
        <v>276</v>
      </c>
      <c r="S58" s="296">
        <v>86</v>
      </c>
      <c r="T58" s="292"/>
    </row>
    <row r="59" spans="1:19" ht="22.5">
      <c r="A59" s="530"/>
      <c r="B59" s="530"/>
      <c r="C59" s="23" t="s">
        <v>162</v>
      </c>
      <c r="D59" s="61" t="s">
        <v>304</v>
      </c>
      <c r="E59" s="325" t="s">
        <v>681</v>
      </c>
      <c r="F59" s="248">
        <v>1.00823</v>
      </c>
      <c r="G59" s="22">
        <v>953</v>
      </c>
      <c r="H59" s="212">
        <v>971.9</v>
      </c>
      <c r="I59" s="293">
        <v>960.8</v>
      </c>
      <c r="J59" s="293">
        <v>11.1</v>
      </c>
      <c r="K59" s="293">
        <v>0</v>
      </c>
      <c r="L59" s="513">
        <f>I59+J59+K59</f>
        <v>971.9</v>
      </c>
      <c r="M59" s="470">
        <f t="shared" si="17"/>
        <v>353.90000000000003</v>
      </c>
      <c r="N59" s="294">
        <v>349.8</v>
      </c>
      <c r="O59" s="294">
        <v>4.1</v>
      </c>
      <c r="P59" s="294">
        <v>0</v>
      </c>
      <c r="Q59" s="286">
        <f>O59+N59</f>
        <v>353.90000000000003</v>
      </c>
      <c r="R59" s="296">
        <v>209</v>
      </c>
      <c r="S59" s="296">
        <v>13</v>
      </c>
    </row>
    <row r="60" spans="1:19" ht="36" customHeight="1">
      <c r="A60" s="530"/>
      <c r="B60" s="530"/>
      <c r="C60" s="305" t="s">
        <v>163</v>
      </c>
      <c r="D60" s="61" t="s">
        <v>305</v>
      </c>
      <c r="E60" s="325" t="s">
        <v>682</v>
      </c>
      <c r="F60" s="248">
        <v>1</v>
      </c>
      <c r="G60" s="22">
        <v>665</v>
      </c>
      <c r="H60" s="212">
        <v>673</v>
      </c>
      <c r="I60" s="293">
        <v>665</v>
      </c>
      <c r="J60" s="293">
        <v>8</v>
      </c>
      <c r="K60" s="293">
        <v>0</v>
      </c>
      <c r="L60" s="513">
        <f t="shared" si="18"/>
        <v>673</v>
      </c>
      <c r="M60" s="470">
        <f t="shared" si="17"/>
        <v>279.8</v>
      </c>
      <c r="N60" s="294">
        <v>277</v>
      </c>
      <c r="O60" s="294">
        <v>2.8</v>
      </c>
      <c r="P60" s="294">
        <v>0</v>
      </c>
      <c r="Q60" s="286">
        <f>O60+N60</f>
        <v>279.8</v>
      </c>
      <c r="R60" s="296">
        <v>170</v>
      </c>
      <c r="S60" s="296">
        <v>15</v>
      </c>
    </row>
    <row r="61" spans="1:19" ht="199.5" customHeight="1">
      <c r="A61" s="530"/>
      <c r="B61" s="530"/>
      <c r="C61" s="211" t="s">
        <v>43</v>
      </c>
      <c r="D61" s="55" t="s">
        <v>209</v>
      </c>
      <c r="E61" s="320" t="s">
        <v>351</v>
      </c>
      <c r="F61" s="248">
        <v>3</v>
      </c>
      <c r="G61" s="11">
        <v>264</v>
      </c>
      <c r="H61" s="212">
        <f t="shared" si="16"/>
        <v>9295.1</v>
      </c>
      <c r="I61" s="43">
        <v>9076.5</v>
      </c>
      <c r="J61" s="43">
        <v>218.6</v>
      </c>
      <c r="K61" s="43">
        <v>0</v>
      </c>
      <c r="L61" s="513">
        <f t="shared" si="18"/>
        <v>9295.1</v>
      </c>
      <c r="M61" s="470">
        <f t="shared" si="17"/>
        <v>3864.1</v>
      </c>
      <c r="N61" s="286">
        <v>3778.5</v>
      </c>
      <c r="O61" s="294">
        <v>85.6</v>
      </c>
      <c r="P61" s="294"/>
      <c r="Q61" s="286">
        <f>O61+N61</f>
        <v>3864.1</v>
      </c>
      <c r="R61" s="296">
        <v>257</v>
      </c>
      <c r="S61" s="296" t="s">
        <v>873</v>
      </c>
    </row>
    <row r="62" spans="1:19" ht="145.5" customHeight="1">
      <c r="A62" s="530"/>
      <c r="B62" s="530"/>
      <c r="C62" s="211" t="s">
        <v>308</v>
      </c>
      <c r="D62" s="55" t="s">
        <v>210</v>
      </c>
      <c r="E62" s="320" t="s">
        <v>352</v>
      </c>
      <c r="F62" s="248">
        <v>10.543</v>
      </c>
      <c r="G62" s="11">
        <v>160</v>
      </c>
      <c r="H62" s="212">
        <f t="shared" si="16"/>
        <v>10608.8</v>
      </c>
      <c r="I62" s="43">
        <v>10350</v>
      </c>
      <c r="J62" s="43">
        <v>258.8</v>
      </c>
      <c r="K62" s="43">
        <v>0</v>
      </c>
      <c r="L62" s="513">
        <f t="shared" si="18"/>
        <v>10608.8</v>
      </c>
      <c r="M62" s="470">
        <f t="shared" si="17"/>
        <v>9899.4</v>
      </c>
      <c r="N62" s="286">
        <v>9675</v>
      </c>
      <c r="O62" s="294">
        <v>224.4</v>
      </c>
      <c r="P62" s="294"/>
      <c r="Q62" s="286">
        <f>O62+N62</f>
        <v>9899.4</v>
      </c>
      <c r="R62" s="299">
        <v>128</v>
      </c>
      <c r="S62" s="296">
        <v>0</v>
      </c>
    </row>
    <row r="63" spans="1:19" ht="64.5" customHeight="1">
      <c r="A63" s="530"/>
      <c r="B63" s="530"/>
      <c r="C63" s="305" t="s">
        <v>177</v>
      </c>
      <c r="D63" s="592" t="s">
        <v>254</v>
      </c>
      <c r="E63" s="636" t="s">
        <v>378</v>
      </c>
      <c r="F63" s="580" t="s">
        <v>713</v>
      </c>
      <c r="G63" s="155">
        <f>G64+G65+G66+G67+G68+G69+G70+G71+G72</f>
        <v>255</v>
      </c>
      <c r="H63" s="214">
        <f>L63</f>
        <v>4451.9</v>
      </c>
      <c r="I63" s="51">
        <f>I64+I69+I70+I71+I72</f>
        <v>2506</v>
      </c>
      <c r="J63" s="51">
        <f>J64+J69+J70+J71+J72</f>
        <v>79.6</v>
      </c>
      <c r="K63" s="51">
        <f>K64+K69+K70+K71+K72</f>
        <v>1866.3000000000002</v>
      </c>
      <c r="L63" s="513">
        <f t="shared" si="18"/>
        <v>4451.9</v>
      </c>
      <c r="M63" s="470">
        <f t="shared" si="17"/>
        <v>2321.5</v>
      </c>
      <c r="N63" s="294">
        <f>N64+N69+N70+N71+N72</f>
        <v>1491.5</v>
      </c>
      <c r="O63" s="294">
        <f>O64+O69+O70+O71+O72</f>
        <v>30</v>
      </c>
      <c r="P63" s="294">
        <f>P64+P69+P70+P71+P72</f>
        <v>800</v>
      </c>
      <c r="Q63" s="294">
        <f>N63+O63+P63</f>
        <v>2321.5</v>
      </c>
      <c r="R63" s="296">
        <v>96</v>
      </c>
      <c r="S63" s="296">
        <f>S64+S65+S66+S67+S68</f>
        <v>12</v>
      </c>
    </row>
    <row r="64" spans="1:19" ht="51.75" customHeight="1">
      <c r="A64" s="530"/>
      <c r="B64" s="530"/>
      <c r="C64" s="305" t="s">
        <v>541</v>
      </c>
      <c r="D64" s="579"/>
      <c r="E64" s="637"/>
      <c r="F64" s="587"/>
      <c r="G64" s="192">
        <v>10</v>
      </c>
      <c r="H64" s="588">
        <f>L64</f>
        <v>2585.6</v>
      </c>
      <c r="I64" s="559">
        <v>2506</v>
      </c>
      <c r="J64" s="591">
        <v>79.6</v>
      </c>
      <c r="K64" s="559">
        <v>0</v>
      </c>
      <c r="L64" s="651">
        <f>I64+J64+K64</f>
        <v>2585.6</v>
      </c>
      <c r="M64" s="470">
        <f t="shared" si="17"/>
        <v>1521.5</v>
      </c>
      <c r="N64" s="549">
        <v>1491.5</v>
      </c>
      <c r="O64" s="562">
        <v>30</v>
      </c>
      <c r="P64" s="562">
        <v>0</v>
      </c>
      <c r="Q64" s="564">
        <f>O64+N64</f>
        <v>1521.5</v>
      </c>
      <c r="R64" s="296">
        <v>6</v>
      </c>
      <c r="S64" s="296" t="s">
        <v>633</v>
      </c>
    </row>
    <row r="65" spans="1:19" ht="36">
      <c r="A65" s="530"/>
      <c r="B65" s="530"/>
      <c r="C65" s="305" t="s">
        <v>537</v>
      </c>
      <c r="D65" s="579"/>
      <c r="E65" s="637"/>
      <c r="F65" s="587"/>
      <c r="G65" s="192">
        <v>10</v>
      </c>
      <c r="H65" s="589"/>
      <c r="I65" s="591"/>
      <c r="J65" s="591"/>
      <c r="K65" s="591"/>
      <c r="L65" s="652"/>
      <c r="M65" s="654"/>
      <c r="N65" s="564"/>
      <c r="O65" s="562"/>
      <c r="P65" s="562"/>
      <c r="Q65" s="564"/>
      <c r="R65" s="296">
        <v>9</v>
      </c>
      <c r="S65" s="296">
        <v>1</v>
      </c>
    </row>
    <row r="66" spans="1:19" ht="48">
      <c r="A66" s="530"/>
      <c r="B66" s="530"/>
      <c r="C66" s="305" t="s">
        <v>538</v>
      </c>
      <c r="D66" s="579"/>
      <c r="E66" s="637"/>
      <c r="F66" s="587"/>
      <c r="G66" s="192">
        <v>10</v>
      </c>
      <c r="H66" s="589"/>
      <c r="I66" s="591"/>
      <c r="J66" s="591"/>
      <c r="K66" s="591"/>
      <c r="L66" s="652"/>
      <c r="M66" s="655"/>
      <c r="N66" s="564"/>
      <c r="O66" s="562"/>
      <c r="P66" s="562"/>
      <c r="Q66" s="564"/>
      <c r="R66" s="296">
        <v>0</v>
      </c>
      <c r="S66" s="296">
        <v>0</v>
      </c>
    </row>
    <row r="67" spans="1:19" ht="54" customHeight="1">
      <c r="A67" s="530"/>
      <c r="B67" s="530"/>
      <c r="C67" s="305" t="s">
        <v>539</v>
      </c>
      <c r="D67" s="593"/>
      <c r="E67" s="637"/>
      <c r="F67" s="587"/>
      <c r="G67" s="426">
        <v>10</v>
      </c>
      <c r="H67" s="589"/>
      <c r="I67" s="591"/>
      <c r="J67" s="591"/>
      <c r="K67" s="591"/>
      <c r="L67" s="652"/>
      <c r="M67" s="655"/>
      <c r="N67" s="564"/>
      <c r="O67" s="562"/>
      <c r="P67" s="562"/>
      <c r="Q67" s="564"/>
      <c r="R67" s="296">
        <v>63</v>
      </c>
      <c r="S67" s="296" t="s">
        <v>874</v>
      </c>
    </row>
    <row r="68" spans="1:19" ht="51" customHeight="1">
      <c r="A68" s="530"/>
      <c r="B68" s="530"/>
      <c r="C68" s="305" t="s">
        <v>540</v>
      </c>
      <c r="D68" s="584" t="s">
        <v>314</v>
      </c>
      <c r="E68" s="637"/>
      <c r="F68" s="587"/>
      <c r="G68" s="426">
        <f>147-G67-G66-G65-G64</f>
        <v>107</v>
      </c>
      <c r="H68" s="590"/>
      <c r="I68" s="560"/>
      <c r="J68" s="560"/>
      <c r="K68" s="560"/>
      <c r="L68" s="653"/>
      <c r="M68" s="656"/>
      <c r="N68" s="550"/>
      <c r="O68" s="563"/>
      <c r="P68" s="563"/>
      <c r="Q68" s="550"/>
      <c r="R68" s="296">
        <v>18</v>
      </c>
      <c r="S68" s="296" t="s">
        <v>633</v>
      </c>
    </row>
    <row r="69" spans="1:20" ht="54" customHeight="1">
      <c r="A69" s="530"/>
      <c r="B69" s="530"/>
      <c r="C69" s="305" t="s">
        <v>518</v>
      </c>
      <c r="D69" s="585"/>
      <c r="E69" s="637"/>
      <c r="F69" s="587"/>
      <c r="G69" s="291">
        <v>50</v>
      </c>
      <c r="H69" s="214">
        <f>L69</f>
        <v>864</v>
      </c>
      <c r="I69" s="317">
        <v>0</v>
      </c>
      <c r="J69" s="317">
        <v>0</v>
      </c>
      <c r="K69" s="317">
        <v>864</v>
      </c>
      <c r="L69" s="513">
        <f>I69+J69+K69</f>
        <v>864</v>
      </c>
      <c r="M69" s="470">
        <f aca="true" t="shared" si="19" ref="M69:M85">Q69</f>
        <v>360</v>
      </c>
      <c r="N69" s="421">
        <v>0</v>
      </c>
      <c r="O69" s="421">
        <v>0</v>
      </c>
      <c r="P69" s="421">
        <v>360</v>
      </c>
      <c r="Q69" s="422">
        <f aca="true" t="shared" si="20" ref="Q69:Q74">N69+O69+P69</f>
        <v>360</v>
      </c>
      <c r="R69" s="296">
        <v>15</v>
      </c>
      <c r="S69" s="296">
        <v>13</v>
      </c>
      <c r="T69" s="292">
        <v>89.5</v>
      </c>
    </row>
    <row r="70" spans="1:21" ht="54" customHeight="1">
      <c r="A70" s="530"/>
      <c r="B70" s="530"/>
      <c r="C70" s="305" t="s">
        <v>517</v>
      </c>
      <c r="D70" s="586"/>
      <c r="E70" s="637"/>
      <c r="F70" s="587"/>
      <c r="G70" s="291">
        <v>50</v>
      </c>
      <c r="H70" s="214">
        <v>864</v>
      </c>
      <c r="I70" s="314">
        <v>0</v>
      </c>
      <c r="J70" s="314">
        <v>0</v>
      </c>
      <c r="K70" s="317">
        <v>864</v>
      </c>
      <c r="L70" s="513">
        <f>I70+J70+K70</f>
        <v>864</v>
      </c>
      <c r="M70" s="470">
        <f t="shared" si="19"/>
        <v>384</v>
      </c>
      <c r="N70" s="294">
        <v>0</v>
      </c>
      <c r="O70" s="294">
        <v>0</v>
      </c>
      <c r="P70" s="421">
        <v>384</v>
      </c>
      <c r="Q70" s="422">
        <f t="shared" si="20"/>
        <v>384</v>
      </c>
      <c r="R70" s="296">
        <v>37</v>
      </c>
      <c r="S70" s="296">
        <v>37</v>
      </c>
      <c r="T70" s="292">
        <v>102.6</v>
      </c>
      <c r="U70" s="292">
        <f>T70-Q70</f>
        <v>-281.4</v>
      </c>
    </row>
    <row r="71" spans="1:21" ht="54" customHeight="1">
      <c r="A71" s="530"/>
      <c r="B71" s="530"/>
      <c r="C71" s="305" t="s">
        <v>573</v>
      </c>
      <c r="D71" s="141" t="s">
        <v>574</v>
      </c>
      <c r="E71" s="637"/>
      <c r="F71" s="587"/>
      <c r="G71" s="291">
        <v>3</v>
      </c>
      <c r="H71" s="214">
        <v>51.9</v>
      </c>
      <c r="I71" s="314">
        <v>0</v>
      </c>
      <c r="J71" s="314">
        <v>0</v>
      </c>
      <c r="K71" s="317">
        <v>51.9</v>
      </c>
      <c r="L71" s="513">
        <f>I71+J71+K71</f>
        <v>51.9</v>
      </c>
      <c r="M71" s="470">
        <f t="shared" si="19"/>
        <v>22</v>
      </c>
      <c r="N71" s="294">
        <v>0</v>
      </c>
      <c r="O71" s="294">
        <v>0</v>
      </c>
      <c r="P71" s="421">
        <v>17.6</v>
      </c>
      <c r="Q71" s="422">
        <v>22</v>
      </c>
      <c r="R71" s="296">
        <v>2</v>
      </c>
      <c r="S71" s="296">
        <v>1</v>
      </c>
      <c r="T71" s="292">
        <v>12</v>
      </c>
      <c r="U71" s="292">
        <f>T71-Q71</f>
        <v>-10</v>
      </c>
    </row>
    <row r="72" spans="1:21" ht="54" customHeight="1">
      <c r="A72" s="530"/>
      <c r="B72" s="530"/>
      <c r="C72" s="305" t="s">
        <v>536</v>
      </c>
      <c r="D72" s="141"/>
      <c r="E72" s="638"/>
      <c r="F72" s="581"/>
      <c r="G72" s="291">
        <v>5</v>
      </c>
      <c r="H72" s="214">
        <f>L72</f>
        <v>86.4</v>
      </c>
      <c r="I72" s="314">
        <v>0</v>
      </c>
      <c r="J72" s="314">
        <v>0</v>
      </c>
      <c r="K72" s="317">
        <v>86.4</v>
      </c>
      <c r="L72" s="513">
        <f>I72+J72+K72</f>
        <v>86.4</v>
      </c>
      <c r="M72" s="470">
        <f t="shared" si="19"/>
        <v>38.4</v>
      </c>
      <c r="N72" s="294">
        <v>0</v>
      </c>
      <c r="O72" s="294">
        <v>0</v>
      </c>
      <c r="P72" s="421">
        <v>38.4</v>
      </c>
      <c r="Q72" s="422">
        <f t="shared" si="20"/>
        <v>38.4</v>
      </c>
      <c r="R72" s="296">
        <v>4</v>
      </c>
      <c r="S72" s="296">
        <v>4</v>
      </c>
      <c r="T72" s="292">
        <v>20.7</v>
      </c>
      <c r="U72" s="292">
        <f>T72-Q72</f>
        <v>-17.7</v>
      </c>
    </row>
    <row r="73" spans="1:21" ht="37.5" customHeight="1">
      <c r="A73" s="530"/>
      <c r="B73" s="530"/>
      <c r="C73" s="211" t="s">
        <v>44</v>
      </c>
      <c r="D73" s="60" t="s">
        <v>211</v>
      </c>
      <c r="E73" s="324" t="s">
        <v>353</v>
      </c>
      <c r="F73" s="244">
        <v>10.543</v>
      </c>
      <c r="G73" s="426">
        <v>6</v>
      </c>
      <c r="H73" s="212">
        <f aca="true" t="shared" si="21" ref="H73:H85">L73</f>
        <v>461.3</v>
      </c>
      <c r="I73" s="314">
        <v>450</v>
      </c>
      <c r="J73" s="314">
        <v>11.3</v>
      </c>
      <c r="K73" s="314">
        <v>0</v>
      </c>
      <c r="L73" s="513">
        <f>J73+I73+K73</f>
        <v>461.3</v>
      </c>
      <c r="M73" s="470">
        <f t="shared" si="19"/>
        <v>461.3</v>
      </c>
      <c r="N73" s="286">
        <v>450</v>
      </c>
      <c r="O73" s="294">
        <v>11.3</v>
      </c>
      <c r="P73" s="294">
        <v>0</v>
      </c>
      <c r="Q73" s="286">
        <f t="shared" si="20"/>
        <v>461.3</v>
      </c>
      <c r="R73" s="299">
        <v>6</v>
      </c>
      <c r="S73" s="296">
        <v>6</v>
      </c>
      <c r="U73" s="292">
        <f>T73-Q73</f>
        <v>-461.3</v>
      </c>
    </row>
    <row r="74" spans="1:19" ht="48">
      <c r="A74" s="530"/>
      <c r="B74" s="530"/>
      <c r="C74" s="211" t="s">
        <v>45</v>
      </c>
      <c r="D74" s="60" t="s">
        <v>306</v>
      </c>
      <c r="E74" s="324" t="s">
        <v>451</v>
      </c>
      <c r="F74" s="244">
        <v>200</v>
      </c>
      <c r="G74" s="291">
        <v>1</v>
      </c>
      <c r="H74" s="212">
        <f t="shared" si="21"/>
        <v>804</v>
      </c>
      <c r="I74" s="314">
        <v>0</v>
      </c>
      <c r="J74" s="314">
        <v>0</v>
      </c>
      <c r="K74" s="314">
        <v>804</v>
      </c>
      <c r="L74" s="513">
        <f aca="true" t="shared" si="22" ref="L74:L79">J74+I74+K74</f>
        <v>804</v>
      </c>
      <c r="M74" s="470">
        <f t="shared" si="19"/>
        <v>600</v>
      </c>
      <c r="N74" s="294">
        <v>0</v>
      </c>
      <c r="O74" s="294">
        <v>0</v>
      </c>
      <c r="P74" s="294">
        <v>600</v>
      </c>
      <c r="Q74" s="286">
        <f t="shared" si="20"/>
        <v>600</v>
      </c>
      <c r="R74" s="299">
        <v>3</v>
      </c>
      <c r="S74" s="296">
        <v>3</v>
      </c>
    </row>
    <row r="75" spans="1:19" ht="36">
      <c r="A75" s="530"/>
      <c r="B75" s="530"/>
      <c r="C75" s="211" t="s">
        <v>309</v>
      </c>
      <c r="D75" s="60" t="s">
        <v>264</v>
      </c>
      <c r="E75" s="324" t="s">
        <v>385</v>
      </c>
      <c r="F75" s="244" t="s">
        <v>492</v>
      </c>
      <c r="G75" s="80" t="s">
        <v>596</v>
      </c>
      <c r="H75" s="212">
        <f t="shared" si="21"/>
        <v>8776.7</v>
      </c>
      <c r="I75" s="314">
        <v>8630</v>
      </c>
      <c r="J75" s="314">
        <v>146.7</v>
      </c>
      <c r="K75" s="314">
        <v>0</v>
      </c>
      <c r="L75" s="513">
        <f t="shared" si="22"/>
        <v>8776.7</v>
      </c>
      <c r="M75" s="470">
        <f t="shared" si="19"/>
        <v>2891.1000000000004</v>
      </c>
      <c r="N75" s="286">
        <v>2856.8</v>
      </c>
      <c r="O75" s="294">
        <v>34.3</v>
      </c>
      <c r="P75" s="294"/>
      <c r="Q75" s="286">
        <f>O75+N75</f>
        <v>2891.1000000000004</v>
      </c>
      <c r="R75" s="299">
        <v>10</v>
      </c>
      <c r="S75" s="296" t="s">
        <v>868</v>
      </c>
    </row>
    <row r="76" spans="1:19" ht="55.5" customHeight="1">
      <c r="A76" s="530"/>
      <c r="B76" s="530"/>
      <c r="C76" s="211" t="s">
        <v>46</v>
      </c>
      <c r="D76" s="60" t="s">
        <v>327</v>
      </c>
      <c r="E76" s="324" t="s">
        <v>384</v>
      </c>
      <c r="F76" s="244" t="s">
        <v>493</v>
      </c>
      <c r="G76" s="426" t="s">
        <v>597</v>
      </c>
      <c r="H76" s="212">
        <f t="shared" si="21"/>
        <v>3057</v>
      </c>
      <c r="I76" s="314">
        <v>3000</v>
      </c>
      <c r="J76" s="314">
        <v>57</v>
      </c>
      <c r="K76" s="314">
        <v>0</v>
      </c>
      <c r="L76" s="513">
        <f t="shared" si="22"/>
        <v>3057</v>
      </c>
      <c r="M76" s="470">
        <f t="shared" si="19"/>
        <v>1357</v>
      </c>
      <c r="N76" s="286">
        <v>1300</v>
      </c>
      <c r="O76" s="294">
        <v>57</v>
      </c>
      <c r="P76" s="294"/>
      <c r="Q76" s="286">
        <f>O76+N76</f>
        <v>1357</v>
      </c>
      <c r="R76" s="285" t="s">
        <v>875</v>
      </c>
      <c r="S76" s="296" t="s">
        <v>628</v>
      </c>
    </row>
    <row r="77" spans="1:19" ht="78.75" customHeight="1">
      <c r="A77" s="530"/>
      <c r="B77" s="530"/>
      <c r="C77" s="211" t="s">
        <v>47</v>
      </c>
      <c r="D77" s="55" t="s">
        <v>231</v>
      </c>
      <c r="E77" s="320" t="s">
        <v>388</v>
      </c>
      <c r="F77" s="247" t="s">
        <v>714</v>
      </c>
      <c r="G77" s="426">
        <v>2150</v>
      </c>
      <c r="H77" s="212">
        <f t="shared" si="21"/>
        <v>32645.7</v>
      </c>
      <c r="I77" s="314">
        <v>32100</v>
      </c>
      <c r="J77" s="314">
        <v>545.7</v>
      </c>
      <c r="K77" s="314">
        <v>0</v>
      </c>
      <c r="L77" s="513">
        <f>J77+I77+K77</f>
        <v>32645.7</v>
      </c>
      <c r="M77" s="470">
        <f t="shared" si="19"/>
        <v>13601</v>
      </c>
      <c r="N77" s="286">
        <v>13390.8</v>
      </c>
      <c r="O77" s="294">
        <v>210.2</v>
      </c>
      <c r="P77" s="294"/>
      <c r="Q77" s="286">
        <f>O77+N77</f>
        <v>13601</v>
      </c>
      <c r="R77" s="296">
        <v>2154</v>
      </c>
      <c r="S77" s="296" t="s">
        <v>876</v>
      </c>
    </row>
    <row r="78" spans="1:19" ht="73.5" customHeight="1">
      <c r="A78" s="530"/>
      <c r="B78" s="530"/>
      <c r="C78" s="211" t="s">
        <v>48</v>
      </c>
      <c r="D78" s="55" t="s">
        <v>253</v>
      </c>
      <c r="E78" s="320" t="s">
        <v>397</v>
      </c>
      <c r="F78" s="244" t="s">
        <v>721</v>
      </c>
      <c r="G78" s="291">
        <v>97</v>
      </c>
      <c r="H78" s="212">
        <f t="shared" si="21"/>
        <v>8168.3</v>
      </c>
      <c r="I78" s="314">
        <v>8047.6</v>
      </c>
      <c r="J78" s="314">
        <v>120.7</v>
      </c>
      <c r="K78" s="314">
        <v>0</v>
      </c>
      <c r="L78" s="513">
        <f t="shared" si="22"/>
        <v>8168.3</v>
      </c>
      <c r="M78" s="470">
        <f t="shared" si="19"/>
        <v>3367.4</v>
      </c>
      <c r="N78" s="286">
        <v>3320</v>
      </c>
      <c r="O78" s="294">
        <v>47.4</v>
      </c>
      <c r="P78" s="294">
        <v>0</v>
      </c>
      <c r="Q78" s="286">
        <f>O78+N78</f>
        <v>3367.4</v>
      </c>
      <c r="R78" s="296">
        <v>98</v>
      </c>
      <c r="S78" s="296">
        <v>96</v>
      </c>
    </row>
    <row r="79" spans="1:19" ht="78" customHeight="1">
      <c r="A79" s="530"/>
      <c r="B79" s="530"/>
      <c r="C79" s="211" t="s">
        <v>49</v>
      </c>
      <c r="D79" s="60" t="s">
        <v>278</v>
      </c>
      <c r="E79" s="324" t="s">
        <v>379</v>
      </c>
      <c r="F79" s="244">
        <v>1</v>
      </c>
      <c r="G79" s="291">
        <v>750</v>
      </c>
      <c r="H79" s="212">
        <f t="shared" si="21"/>
        <v>9032.2</v>
      </c>
      <c r="I79" s="314">
        <v>8800</v>
      </c>
      <c r="J79" s="314">
        <v>232.2</v>
      </c>
      <c r="K79" s="314">
        <v>0</v>
      </c>
      <c r="L79" s="513">
        <f t="shared" si="22"/>
        <v>9032.2</v>
      </c>
      <c r="M79" s="470">
        <f t="shared" si="19"/>
        <v>3443.1</v>
      </c>
      <c r="N79" s="286">
        <v>3401.7</v>
      </c>
      <c r="O79" s="294">
        <v>41.4</v>
      </c>
      <c r="P79" s="294">
        <v>0</v>
      </c>
      <c r="Q79" s="286">
        <f>O79+N79</f>
        <v>3443.1</v>
      </c>
      <c r="R79" s="296">
        <v>702</v>
      </c>
      <c r="S79" s="296">
        <v>616</v>
      </c>
    </row>
    <row r="80" spans="1:19" ht="30.75" customHeight="1">
      <c r="A80" s="530"/>
      <c r="B80" s="530"/>
      <c r="C80" s="594" t="s">
        <v>382</v>
      </c>
      <c r="D80" s="60" t="s">
        <v>463</v>
      </c>
      <c r="E80" s="636" t="s">
        <v>846</v>
      </c>
      <c r="F80" s="580">
        <v>8.7</v>
      </c>
      <c r="G80" s="582">
        <v>250</v>
      </c>
      <c r="H80" s="212">
        <f>L80</f>
        <v>685.2</v>
      </c>
      <c r="I80" s="88">
        <f>976.9-302.7+2.8</f>
        <v>677</v>
      </c>
      <c r="J80" s="88">
        <v>8.2</v>
      </c>
      <c r="K80" s="88"/>
      <c r="L80" s="513">
        <f aca="true" t="shared" si="23" ref="L80:L85">I80+J80+K80</f>
        <v>685.2</v>
      </c>
      <c r="M80" s="470">
        <f t="shared" si="19"/>
        <v>395.79999999999995</v>
      </c>
      <c r="N80" s="294">
        <v>274.4</v>
      </c>
      <c r="O80" s="294">
        <v>4.4</v>
      </c>
      <c r="P80" s="294">
        <v>0</v>
      </c>
      <c r="Q80" s="549">
        <f>N80+N81+O80+O81+P80+P81</f>
        <v>395.79999999999995</v>
      </c>
      <c r="R80" s="570">
        <v>254</v>
      </c>
      <c r="S80" s="570">
        <v>234</v>
      </c>
    </row>
    <row r="81" spans="1:19" ht="30.75" customHeight="1">
      <c r="A81" s="530"/>
      <c r="B81" s="530"/>
      <c r="C81" s="595"/>
      <c r="D81" s="60" t="s">
        <v>484</v>
      </c>
      <c r="E81" s="638"/>
      <c r="F81" s="581"/>
      <c r="G81" s="583"/>
      <c r="H81" s="212">
        <f>L81</f>
        <v>302.7</v>
      </c>
      <c r="I81" s="51">
        <v>302.7</v>
      </c>
      <c r="J81" s="51"/>
      <c r="K81" s="51"/>
      <c r="L81" s="513">
        <f t="shared" si="23"/>
        <v>302.7</v>
      </c>
      <c r="M81" s="470"/>
      <c r="N81" s="294">
        <v>117</v>
      </c>
      <c r="O81" s="294"/>
      <c r="P81" s="294"/>
      <c r="Q81" s="550"/>
      <c r="R81" s="571"/>
      <c r="S81" s="571"/>
    </row>
    <row r="82" spans="1:19" ht="60" customHeight="1">
      <c r="A82" s="530"/>
      <c r="B82" s="530"/>
      <c r="C82" s="211" t="s">
        <v>325</v>
      </c>
      <c r="D82" s="60" t="s">
        <v>326</v>
      </c>
      <c r="E82" s="324" t="s">
        <v>392</v>
      </c>
      <c r="F82" s="244" t="s">
        <v>678</v>
      </c>
      <c r="G82" s="291">
        <v>13428</v>
      </c>
      <c r="H82" s="212">
        <f>L82</f>
        <v>6610</v>
      </c>
      <c r="I82" s="314">
        <v>0</v>
      </c>
      <c r="J82" s="314">
        <v>0</v>
      </c>
      <c r="K82" s="314">
        <v>6610</v>
      </c>
      <c r="L82" s="513">
        <f t="shared" si="23"/>
        <v>6610</v>
      </c>
      <c r="M82" s="470">
        <f t="shared" si="19"/>
        <v>2303.7</v>
      </c>
      <c r="N82" s="294">
        <v>0</v>
      </c>
      <c r="O82" s="294">
        <v>0</v>
      </c>
      <c r="P82" s="294">
        <v>2303.7</v>
      </c>
      <c r="Q82" s="286">
        <f>N82+O82+P82</f>
        <v>2303.7</v>
      </c>
      <c r="R82" s="277">
        <v>25521</v>
      </c>
      <c r="S82" s="296">
        <v>12900</v>
      </c>
    </row>
    <row r="83" spans="1:19" ht="96" customHeight="1">
      <c r="A83" s="530"/>
      <c r="B83" s="530"/>
      <c r="C83" s="211" t="s">
        <v>458</v>
      </c>
      <c r="D83" s="60" t="s">
        <v>460</v>
      </c>
      <c r="E83" s="324" t="s">
        <v>459</v>
      </c>
      <c r="F83" s="244">
        <v>30</v>
      </c>
      <c r="G83" s="291">
        <v>15</v>
      </c>
      <c r="H83" s="212">
        <f>L83</f>
        <v>480</v>
      </c>
      <c r="I83" s="314">
        <v>0</v>
      </c>
      <c r="J83" s="314">
        <v>0</v>
      </c>
      <c r="K83" s="314">
        <v>480</v>
      </c>
      <c r="L83" s="513">
        <f t="shared" si="23"/>
        <v>480</v>
      </c>
      <c r="M83" s="470">
        <f>N83+O83+P83</f>
        <v>60</v>
      </c>
      <c r="N83" s="294">
        <v>0</v>
      </c>
      <c r="O83" s="294">
        <v>0</v>
      </c>
      <c r="P83" s="294">
        <v>60</v>
      </c>
      <c r="Q83" s="286">
        <f>N83+O83+P83</f>
        <v>60</v>
      </c>
      <c r="R83" s="296">
        <v>2</v>
      </c>
      <c r="S83" s="296">
        <v>1</v>
      </c>
    </row>
    <row r="84" spans="1:19" ht="60" customHeight="1">
      <c r="A84" s="530"/>
      <c r="B84" s="530"/>
      <c r="C84" s="211" t="s">
        <v>420</v>
      </c>
      <c r="D84" s="60" t="s">
        <v>421</v>
      </c>
      <c r="E84" s="324" t="s">
        <v>422</v>
      </c>
      <c r="F84" s="244">
        <v>50</v>
      </c>
      <c r="G84" s="291">
        <v>11</v>
      </c>
      <c r="H84" s="212">
        <f t="shared" si="21"/>
        <v>507.7</v>
      </c>
      <c r="I84" s="314">
        <v>500</v>
      </c>
      <c r="J84" s="314">
        <v>7.7</v>
      </c>
      <c r="K84" s="314">
        <v>0</v>
      </c>
      <c r="L84" s="513">
        <f t="shared" si="23"/>
        <v>507.7</v>
      </c>
      <c r="M84" s="470">
        <f t="shared" si="19"/>
        <v>1.4</v>
      </c>
      <c r="N84" s="286">
        <v>0</v>
      </c>
      <c r="O84" s="294">
        <v>1.4</v>
      </c>
      <c r="P84" s="294">
        <v>0</v>
      </c>
      <c r="Q84" s="286">
        <f>O84+N84</f>
        <v>1.4</v>
      </c>
      <c r="R84" s="296">
        <v>0</v>
      </c>
      <c r="S84" s="296">
        <v>0</v>
      </c>
    </row>
    <row r="85" spans="1:20" ht="60" customHeight="1">
      <c r="A85" s="531"/>
      <c r="B85" s="531"/>
      <c r="C85" s="211" t="s">
        <v>545</v>
      </c>
      <c r="D85" s="60" t="s">
        <v>421</v>
      </c>
      <c r="E85" s="324" t="s">
        <v>546</v>
      </c>
      <c r="F85" s="244">
        <v>5</v>
      </c>
      <c r="G85" s="291">
        <v>7</v>
      </c>
      <c r="H85" s="212">
        <f t="shared" si="21"/>
        <v>430.5</v>
      </c>
      <c r="I85" s="314">
        <v>420</v>
      </c>
      <c r="J85" s="314">
        <v>10.5</v>
      </c>
      <c r="K85" s="314">
        <v>0</v>
      </c>
      <c r="L85" s="513">
        <f t="shared" si="23"/>
        <v>430.5</v>
      </c>
      <c r="M85" s="470">
        <f t="shared" si="19"/>
        <v>167.9</v>
      </c>
      <c r="N85" s="286">
        <v>165</v>
      </c>
      <c r="O85" s="294">
        <v>2.9</v>
      </c>
      <c r="P85" s="294">
        <v>0</v>
      </c>
      <c r="Q85" s="286">
        <f>O85+N85</f>
        <v>167.9</v>
      </c>
      <c r="R85" s="296">
        <v>7</v>
      </c>
      <c r="S85" s="296">
        <v>6</v>
      </c>
      <c r="T85" s="307"/>
    </row>
    <row r="86" spans="1:19" s="282" customFormat="1" ht="20.25" customHeight="1">
      <c r="A86" s="96"/>
      <c r="B86" s="95" t="s">
        <v>316</v>
      </c>
      <c r="C86" s="118"/>
      <c r="D86" s="279"/>
      <c r="E86" s="279"/>
      <c r="F86" s="97"/>
      <c r="G86" s="98"/>
      <c r="H86" s="279">
        <f aca="true" t="shared" si="24" ref="H86:Q86">H56+H57+H58+H59+H60+H61+H62+H63+H73+H74+H75+H76+H77+H78+H79+H80+H81+H82+H83+H84+H85</f>
        <v>109870</v>
      </c>
      <c r="I86" s="279">
        <f t="shared" si="24"/>
        <v>93685.6</v>
      </c>
      <c r="J86" s="279">
        <f t="shared" si="24"/>
        <v>1927.7000000000003</v>
      </c>
      <c r="K86" s="279">
        <f t="shared" si="24"/>
        <v>14256.7</v>
      </c>
      <c r="L86" s="279">
        <f t="shared" si="24"/>
        <v>109870</v>
      </c>
      <c r="M86" s="279">
        <f t="shared" si="24"/>
        <v>49951.5</v>
      </c>
      <c r="N86" s="279">
        <f t="shared" si="24"/>
        <v>43562.49999999999</v>
      </c>
      <c r="O86" s="279">
        <f t="shared" si="24"/>
        <v>786.5999999999999</v>
      </c>
      <c r="P86" s="279">
        <f t="shared" si="24"/>
        <v>5602.4</v>
      </c>
      <c r="Q86" s="279">
        <f t="shared" si="24"/>
        <v>49951.5</v>
      </c>
      <c r="R86" s="279"/>
      <c r="S86" s="279"/>
    </row>
    <row r="87" spans="1:19" ht="54" customHeight="1">
      <c r="A87" s="534" t="s">
        <v>15</v>
      </c>
      <c r="B87" s="534" t="s">
        <v>50</v>
      </c>
      <c r="C87" s="211" t="s">
        <v>51</v>
      </c>
      <c r="D87" s="60" t="s">
        <v>283</v>
      </c>
      <c r="E87" s="324" t="s">
        <v>402</v>
      </c>
      <c r="F87" s="244">
        <v>30</v>
      </c>
      <c r="G87" s="291">
        <v>20</v>
      </c>
      <c r="H87" s="212">
        <f aca="true" t="shared" si="25" ref="H87:H105">L87</f>
        <v>610.2</v>
      </c>
      <c r="I87" s="315">
        <v>600</v>
      </c>
      <c r="J87" s="315">
        <v>10.2</v>
      </c>
      <c r="K87" s="315">
        <v>0</v>
      </c>
      <c r="L87" s="512">
        <f>J87+I87+K87</f>
        <v>610.2</v>
      </c>
      <c r="M87" s="470">
        <f aca="true" t="shared" si="26" ref="M87:M102">Q87</f>
        <v>89.7</v>
      </c>
      <c r="N87" s="286">
        <v>88.3</v>
      </c>
      <c r="O87" s="294">
        <v>1.4</v>
      </c>
      <c r="P87" s="294"/>
      <c r="Q87" s="286">
        <f aca="true" t="shared" si="27" ref="Q87:Q105">O87+N87</f>
        <v>89.7</v>
      </c>
      <c r="R87" s="296">
        <v>2</v>
      </c>
      <c r="S87" s="296" t="s">
        <v>633</v>
      </c>
    </row>
    <row r="88" spans="1:19" ht="48" customHeight="1">
      <c r="A88" s="530"/>
      <c r="B88" s="530"/>
      <c r="C88" s="211" t="s">
        <v>789</v>
      </c>
      <c r="D88" s="60" t="s">
        <v>240</v>
      </c>
      <c r="E88" s="324" t="s">
        <v>403</v>
      </c>
      <c r="F88" s="244">
        <v>10</v>
      </c>
      <c r="G88" s="291">
        <v>298</v>
      </c>
      <c r="H88" s="212">
        <f t="shared" si="25"/>
        <v>36367.9</v>
      </c>
      <c r="I88" s="314">
        <v>35760</v>
      </c>
      <c r="J88" s="314">
        <v>607.9</v>
      </c>
      <c r="K88" s="314">
        <v>0</v>
      </c>
      <c r="L88" s="512">
        <f aca="true" t="shared" si="28" ref="L88:L105">J88+I88+K88</f>
        <v>36367.9</v>
      </c>
      <c r="M88" s="470">
        <f t="shared" si="26"/>
        <v>17591.2</v>
      </c>
      <c r="N88" s="286">
        <v>17340</v>
      </c>
      <c r="O88" s="294">
        <v>251.2</v>
      </c>
      <c r="P88" s="294"/>
      <c r="Q88" s="286">
        <f t="shared" si="27"/>
        <v>17591.2</v>
      </c>
      <c r="R88" s="296" t="s">
        <v>877</v>
      </c>
      <c r="S88" s="296" t="s">
        <v>878</v>
      </c>
    </row>
    <row r="89" spans="1:19" ht="69.75" customHeight="1">
      <c r="A89" s="530"/>
      <c r="B89" s="530"/>
      <c r="C89" s="211" t="s">
        <v>529</v>
      </c>
      <c r="D89" s="60" t="s">
        <v>284</v>
      </c>
      <c r="E89" s="324" t="s">
        <v>405</v>
      </c>
      <c r="F89" s="244">
        <v>50</v>
      </c>
      <c r="G89" s="291">
        <v>50</v>
      </c>
      <c r="H89" s="212">
        <f t="shared" si="25"/>
        <v>2532.5</v>
      </c>
      <c r="I89" s="314">
        <v>2500</v>
      </c>
      <c r="J89" s="314">
        <v>32.5</v>
      </c>
      <c r="K89" s="314">
        <v>0</v>
      </c>
      <c r="L89" s="512">
        <f t="shared" si="28"/>
        <v>2532.5</v>
      </c>
      <c r="M89" s="470">
        <f t="shared" si="26"/>
        <v>823.8</v>
      </c>
      <c r="N89" s="286">
        <v>812.8</v>
      </c>
      <c r="O89" s="294">
        <v>11</v>
      </c>
      <c r="P89" s="294"/>
      <c r="Q89" s="286">
        <f t="shared" si="27"/>
        <v>823.8</v>
      </c>
      <c r="R89" s="285" t="s">
        <v>813</v>
      </c>
      <c r="S89" s="285" t="s">
        <v>838</v>
      </c>
    </row>
    <row r="90" spans="1:19" ht="48">
      <c r="A90" s="530"/>
      <c r="B90" s="530"/>
      <c r="C90" s="211" t="s">
        <v>791</v>
      </c>
      <c r="D90" s="60" t="s">
        <v>238</v>
      </c>
      <c r="E90" s="324" t="s">
        <v>406</v>
      </c>
      <c r="F90" s="244">
        <v>1.3</v>
      </c>
      <c r="G90" s="291">
        <v>2900</v>
      </c>
      <c r="H90" s="212">
        <f t="shared" si="25"/>
        <v>45918.6</v>
      </c>
      <c r="I90" s="314">
        <v>45240</v>
      </c>
      <c r="J90" s="314">
        <v>678.6</v>
      </c>
      <c r="K90" s="314">
        <v>0</v>
      </c>
      <c r="L90" s="513">
        <f t="shared" si="28"/>
        <v>45918.6</v>
      </c>
      <c r="M90" s="470">
        <f t="shared" si="26"/>
        <v>21339.8</v>
      </c>
      <c r="N90" s="286">
        <v>21063.7</v>
      </c>
      <c r="O90" s="294">
        <v>276.1</v>
      </c>
      <c r="P90" s="294"/>
      <c r="Q90" s="286">
        <f t="shared" si="27"/>
        <v>21339.8</v>
      </c>
      <c r="R90" s="296" t="s">
        <v>879</v>
      </c>
      <c r="S90" s="296" t="s">
        <v>880</v>
      </c>
    </row>
    <row r="91" spans="1:19" ht="36">
      <c r="A91" s="530"/>
      <c r="B91" s="530"/>
      <c r="C91" s="211" t="s">
        <v>52</v>
      </c>
      <c r="D91" s="60" t="s">
        <v>239</v>
      </c>
      <c r="E91" s="324" t="s">
        <v>407</v>
      </c>
      <c r="F91" s="244">
        <v>9</v>
      </c>
      <c r="G91" s="291">
        <v>1500</v>
      </c>
      <c r="H91" s="212">
        <f t="shared" si="25"/>
        <v>13729.5</v>
      </c>
      <c r="I91" s="314">
        <v>13500</v>
      </c>
      <c r="J91" s="314">
        <v>229.5</v>
      </c>
      <c r="K91" s="314">
        <v>0</v>
      </c>
      <c r="L91" s="513">
        <f t="shared" si="28"/>
        <v>13729.5</v>
      </c>
      <c r="M91" s="470">
        <f t="shared" si="26"/>
        <v>13.2</v>
      </c>
      <c r="N91" s="286"/>
      <c r="O91" s="294">
        <v>13.2</v>
      </c>
      <c r="P91" s="294"/>
      <c r="Q91" s="286">
        <f t="shared" si="27"/>
        <v>13.2</v>
      </c>
      <c r="R91" s="285"/>
      <c r="S91" s="296"/>
    </row>
    <row r="92" spans="1:19" ht="36">
      <c r="A92" s="530"/>
      <c r="B92" s="530"/>
      <c r="C92" s="211" t="s">
        <v>53</v>
      </c>
      <c r="D92" s="60" t="s">
        <v>285</v>
      </c>
      <c r="E92" s="324" t="s">
        <v>408</v>
      </c>
      <c r="F92" s="244" t="s">
        <v>54</v>
      </c>
      <c r="G92" s="291">
        <v>3</v>
      </c>
      <c r="H92" s="212">
        <f t="shared" si="25"/>
        <v>91.5</v>
      </c>
      <c r="I92" s="314">
        <v>90</v>
      </c>
      <c r="J92" s="314">
        <v>1.5</v>
      </c>
      <c r="K92" s="314">
        <v>0</v>
      </c>
      <c r="L92" s="513">
        <f t="shared" si="28"/>
        <v>91.5</v>
      </c>
      <c r="M92" s="470">
        <f t="shared" si="26"/>
        <v>5.9</v>
      </c>
      <c r="N92" s="286">
        <v>5.9</v>
      </c>
      <c r="O92" s="294">
        <v>0</v>
      </c>
      <c r="P92" s="294"/>
      <c r="Q92" s="286">
        <f t="shared" si="27"/>
        <v>5.9</v>
      </c>
      <c r="R92" s="285" t="s">
        <v>633</v>
      </c>
      <c r="S92" s="296" t="s">
        <v>628</v>
      </c>
    </row>
    <row r="93" spans="1:19" ht="36">
      <c r="A93" s="530"/>
      <c r="B93" s="530"/>
      <c r="C93" s="211" t="s">
        <v>55</v>
      </c>
      <c r="D93" s="60" t="s">
        <v>286</v>
      </c>
      <c r="E93" s="324" t="s">
        <v>409</v>
      </c>
      <c r="F93" s="244" t="s">
        <v>683</v>
      </c>
      <c r="G93" s="291">
        <v>42</v>
      </c>
      <c r="H93" s="212">
        <f t="shared" si="25"/>
        <v>664.4000000000001</v>
      </c>
      <c r="I93" s="314">
        <v>655.2</v>
      </c>
      <c r="J93" s="314">
        <v>9.2</v>
      </c>
      <c r="K93" s="314">
        <v>0</v>
      </c>
      <c r="L93" s="513">
        <f t="shared" si="28"/>
        <v>664.4000000000001</v>
      </c>
      <c r="M93" s="470">
        <f t="shared" si="26"/>
        <v>319.9</v>
      </c>
      <c r="N93" s="286">
        <v>316.2</v>
      </c>
      <c r="O93" s="294">
        <v>3.7</v>
      </c>
      <c r="P93" s="294"/>
      <c r="Q93" s="286">
        <f t="shared" si="27"/>
        <v>319.9</v>
      </c>
      <c r="R93" s="285" t="s">
        <v>881</v>
      </c>
      <c r="S93" s="285" t="s">
        <v>882</v>
      </c>
    </row>
    <row r="94" spans="1:19" ht="64.5" customHeight="1">
      <c r="A94" s="530"/>
      <c r="B94" s="530"/>
      <c r="C94" s="211" t="s">
        <v>792</v>
      </c>
      <c r="D94" s="60" t="s">
        <v>241</v>
      </c>
      <c r="E94" s="324" t="s">
        <v>614</v>
      </c>
      <c r="F94" s="244">
        <v>21.023</v>
      </c>
      <c r="G94" s="291">
        <v>540</v>
      </c>
      <c r="H94" s="212">
        <f t="shared" si="25"/>
        <v>133272.4</v>
      </c>
      <c r="I94" s="314">
        <v>131229</v>
      </c>
      <c r="J94" s="314">
        <v>2043.4</v>
      </c>
      <c r="K94" s="314">
        <v>0</v>
      </c>
      <c r="L94" s="513">
        <f t="shared" si="28"/>
        <v>133272.4</v>
      </c>
      <c r="M94" s="470">
        <f t="shared" si="26"/>
        <v>54244.7</v>
      </c>
      <c r="N94" s="286">
        <v>53566.7</v>
      </c>
      <c r="O94" s="294">
        <v>678</v>
      </c>
      <c r="P94" s="294"/>
      <c r="Q94" s="286">
        <f t="shared" si="27"/>
        <v>54244.7</v>
      </c>
      <c r="R94" s="296" t="s">
        <v>883</v>
      </c>
      <c r="S94" s="296" t="s">
        <v>884</v>
      </c>
    </row>
    <row r="95" spans="1:19" ht="79.5" customHeight="1">
      <c r="A95" s="530"/>
      <c r="B95" s="530"/>
      <c r="C95" s="430" t="s">
        <v>578</v>
      </c>
      <c r="D95" s="579"/>
      <c r="E95" s="326" t="s">
        <v>612</v>
      </c>
      <c r="F95" s="245" t="s">
        <v>494</v>
      </c>
      <c r="G95" s="425">
        <v>220</v>
      </c>
      <c r="H95" s="212">
        <f t="shared" si="25"/>
        <v>5073.8</v>
      </c>
      <c r="I95" s="300">
        <v>4950</v>
      </c>
      <c r="J95" s="300">
        <v>123.8</v>
      </c>
      <c r="K95" s="313">
        <v>0</v>
      </c>
      <c r="L95" s="513">
        <f t="shared" si="28"/>
        <v>5073.8</v>
      </c>
      <c r="M95" s="470">
        <f t="shared" si="26"/>
        <v>0</v>
      </c>
      <c r="N95" s="294">
        <v>0</v>
      </c>
      <c r="O95" s="294">
        <v>0</v>
      </c>
      <c r="P95" s="294">
        <v>0</v>
      </c>
      <c r="Q95" s="286">
        <f t="shared" si="27"/>
        <v>0</v>
      </c>
      <c r="R95" s="285" t="s">
        <v>628</v>
      </c>
      <c r="S95" s="296">
        <v>0</v>
      </c>
    </row>
    <row r="96" spans="1:19" ht="66" customHeight="1">
      <c r="A96" s="530"/>
      <c r="B96" s="530"/>
      <c r="C96" s="211" t="s">
        <v>577</v>
      </c>
      <c r="D96" s="579"/>
      <c r="E96" s="326" t="s">
        <v>594</v>
      </c>
      <c r="F96" s="244" t="s">
        <v>495</v>
      </c>
      <c r="G96" s="291">
        <v>110</v>
      </c>
      <c r="H96" s="212">
        <f t="shared" si="25"/>
        <v>5073.8</v>
      </c>
      <c r="I96" s="300">
        <v>4950</v>
      </c>
      <c r="J96" s="300">
        <v>123.8</v>
      </c>
      <c r="K96" s="313">
        <v>0</v>
      </c>
      <c r="L96" s="513">
        <f t="shared" si="28"/>
        <v>5073.8</v>
      </c>
      <c r="M96" s="470">
        <f t="shared" si="26"/>
        <v>37.6</v>
      </c>
      <c r="N96" s="286">
        <v>37.2</v>
      </c>
      <c r="O96" s="294">
        <v>0.4</v>
      </c>
      <c r="P96" s="294">
        <v>0</v>
      </c>
      <c r="Q96" s="286">
        <f t="shared" si="27"/>
        <v>37.6</v>
      </c>
      <c r="R96" s="285" t="s">
        <v>633</v>
      </c>
      <c r="S96" s="296">
        <v>0</v>
      </c>
    </row>
    <row r="97" spans="1:19" ht="167.25" customHeight="1">
      <c r="A97" s="530"/>
      <c r="B97" s="530"/>
      <c r="C97" s="211" t="s">
        <v>579</v>
      </c>
      <c r="D97" s="579"/>
      <c r="E97" s="305" t="s">
        <v>604</v>
      </c>
      <c r="F97" s="244">
        <v>62.704</v>
      </c>
      <c r="G97" s="291">
        <v>600</v>
      </c>
      <c r="H97" s="212">
        <f t="shared" si="25"/>
        <v>37622.9</v>
      </c>
      <c r="I97" s="300">
        <v>0</v>
      </c>
      <c r="J97" s="300">
        <v>37622.9</v>
      </c>
      <c r="K97" s="300">
        <v>0</v>
      </c>
      <c r="L97" s="513">
        <f t="shared" si="28"/>
        <v>37622.9</v>
      </c>
      <c r="M97" s="470">
        <f t="shared" si="26"/>
        <v>0</v>
      </c>
      <c r="N97" s="286">
        <v>0</v>
      </c>
      <c r="O97" s="294">
        <v>0</v>
      </c>
      <c r="P97" s="294">
        <v>0</v>
      </c>
      <c r="Q97" s="286">
        <f t="shared" si="27"/>
        <v>0</v>
      </c>
      <c r="R97" s="161" t="s">
        <v>628</v>
      </c>
      <c r="S97" s="296">
        <v>0</v>
      </c>
    </row>
    <row r="98" spans="1:19" ht="139.5" customHeight="1">
      <c r="A98" s="530"/>
      <c r="B98" s="530"/>
      <c r="C98" s="211" t="s">
        <v>432</v>
      </c>
      <c r="D98" s="65"/>
      <c r="E98" s="327" t="s">
        <v>605</v>
      </c>
      <c r="F98" s="244" t="s">
        <v>700</v>
      </c>
      <c r="G98" s="80" t="s">
        <v>598</v>
      </c>
      <c r="H98" s="212">
        <f t="shared" si="25"/>
        <v>1000</v>
      </c>
      <c r="I98" s="300">
        <v>0</v>
      </c>
      <c r="J98" s="300">
        <v>1000</v>
      </c>
      <c r="K98" s="300">
        <v>0</v>
      </c>
      <c r="L98" s="517">
        <f t="shared" si="28"/>
        <v>1000</v>
      </c>
      <c r="M98" s="470">
        <f t="shared" si="26"/>
        <v>0</v>
      </c>
      <c r="N98" s="286">
        <v>0</v>
      </c>
      <c r="O98" s="294">
        <v>0</v>
      </c>
      <c r="P98" s="294">
        <v>0</v>
      </c>
      <c r="Q98" s="286">
        <f t="shared" si="27"/>
        <v>0</v>
      </c>
      <c r="R98" s="84" t="s">
        <v>628</v>
      </c>
      <c r="S98" s="296">
        <v>0</v>
      </c>
    </row>
    <row r="99" spans="1:20" ht="126" customHeight="1">
      <c r="A99" s="530"/>
      <c r="B99" s="530"/>
      <c r="C99" s="85" t="s">
        <v>57</v>
      </c>
      <c r="D99" s="67" t="s">
        <v>180</v>
      </c>
      <c r="E99" s="328" t="s">
        <v>606</v>
      </c>
      <c r="F99" s="246" t="s">
        <v>701</v>
      </c>
      <c r="G99" s="291">
        <v>220</v>
      </c>
      <c r="H99" s="212">
        <f t="shared" si="25"/>
        <v>27044.9</v>
      </c>
      <c r="I99" s="45">
        <v>0</v>
      </c>
      <c r="J99" s="45">
        <v>27044.9</v>
      </c>
      <c r="K99" s="45">
        <v>0</v>
      </c>
      <c r="L99" s="517">
        <f t="shared" si="28"/>
        <v>27044.9</v>
      </c>
      <c r="M99" s="470">
        <f t="shared" si="26"/>
        <v>0</v>
      </c>
      <c r="N99" s="286">
        <v>0</v>
      </c>
      <c r="O99" s="294">
        <v>0</v>
      </c>
      <c r="P99" s="294">
        <v>0</v>
      </c>
      <c r="Q99" s="286">
        <f>N99+O99+P99</f>
        <v>0</v>
      </c>
      <c r="R99" s="79">
        <v>0</v>
      </c>
      <c r="S99" s="296">
        <v>0</v>
      </c>
      <c r="T99" s="298">
        <v>0</v>
      </c>
    </row>
    <row r="100" spans="1:19" ht="91.5" customHeight="1">
      <c r="A100" s="530"/>
      <c r="B100" s="530"/>
      <c r="C100" s="430" t="s">
        <v>337</v>
      </c>
      <c r="D100" s="67" t="s">
        <v>336</v>
      </c>
      <c r="E100" s="328" t="s">
        <v>607</v>
      </c>
      <c r="F100" s="246" t="s">
        <v>702</v>
      </c>
      <c r="G100" s="80" t="s">
        <v>599</v>
      </c>
      <c r="H100" s="212">
        <f t="shared" si="25"/>
        <v>2111.4</v>
      </c>
      <c r="I100" s="45">
        <v>0</v>
      </c>
      <c r="J100" s="45">
        <v>2111.4</v>
      </c>
      <c r="K100" s="45">
        <v>0</v>
      </c>
      <c r="L100" s="518">
        <f t="shared" si="28"/>
        <v>2111.4</v>
      </c>
      <c r="M100" s="470">
        <f t="shared" si="26"/>
        <v>0</v>
      </c>
      <c r="N100" s="286">
        <v>0</v>
      </c>
      <c r="O100" s="294">
        <v>0</v>
      </c>
      <c r="P100" s="294">
        <v>0</v>
      </c>
      <c r="Q100" s="286">
        <f t="shared" si="27"/>
        <v>0</v>
      </c>
      <c r="R100" s="79">
        <v>0</v>
      </c>
      <c r="S100" s="296">
        <v>0</v>
      </c>
    </row>
    <row r="101" spans="1:19" ht="91.5" customHeight="1">
      <c r="A101" s="530"/>
      <c r="B101" s="530"/>
      <c r="C101" s="430" t="s">
        <v>580</v>
      </c>
      <c r="D101" s="67" t="s">
        <v>421</v>
      </c>
      <c r="E101" s="328" t="s">
        <v>608</v>
      </c>
      <c r="F101" s="246" t="s">
        <v>703</v>
      </c>
      <c r="G101" s="80" t="s">
        <v>583</v>
      </c>
      <c r="H101" s="212">
        <f t="shared" si="25"/>
        <v>249</v>
      </c>
      <c r="I101" s="45">
        <v>0</v>
      </c>
      <c r="J101" s="45">
        <v>249</v>
      </c>
      <c r="K101" s="45">
        <v>0</v>
      </c>
      <c r="L101" s="518">
        <f t="shared" si="28"/>
        <v>249</v>
      </c>
      <c r="M101" s="470">
        <f t="shared" si="26"/>
        <v>0</v>
      </c>
      <c r="N101" s="286">
        <v>0</v>
      </c>
      <c r="O101" s="294">
        <v>0</v>
      </c>
      <c r="P101" s="294">
        <v>0</v>
      </c>
      <c r="Q101" s="286">
        <f t="shared" si="27"/>
        <v>0</v>
      </c>
      <c r="R101" s="79">
        <v>0</v>
      </c>
      <c r="S101" s="296">
        <v>0</v>
      </c>
    </row>
    <row r="102" spans="1:19" ht="91.5" customHeight="1">
      <c r="A102" s="530"/>
      <c r="B102" s="530"/>
      <c r="C102" s="430" t="s">
        <v>581</v>
      </c>
      <c r="D102" s="67" t="s">
        <v>421</v>
      </c>
      <c r="E102" s="328" t="s">
        <v>616</v>
      </c>
      <c r="F102" s="246" t="s">
        <v>704</v>
      </c>
      <c r="G102" s="80" t="s">
        <v>600</v>
      </c>
      <c r="H102" s="212">
        <f t="shared" si="25"/>
        <v>607.2</v>
      </c>
      <c r="I102" s="45">
        <v>600</v>
      </c>
      <c r="J102" s="45">
        <v>7.2</v>
      </c>
      <c r="K102" s="45">
        <v>0</v>
      </c>
      <c r="L102" s="518">
        <f t="shared" si="28"/>
        <v>607.2</v>
      </c>
      <c r="M102" s="470">
        <f t="shared" si="26"/>
        <v>0</v>
      </c>
      <c r="N102" s="286">
        <v>0</v>
      </c>
      <c r="O102" s="294">
        <v>0</v>
      </c>
      <c r="P102" s="294">
        <v>0</v>
      </c>
      <c r="Q102" s="286">
        <f t="shared" si="27"/>
        <v>0</v>
      </c>
      <c r="R102" s="84" t="s">
        <v>628</v>
      </c>
      <c r="S102" s="296">
        <v>0</v>
      </c>
    </row>
    <row r="103" spans="1:20" ht="168.75" customHeight="1">
      <c r="A103" s="530"/>
      <c r="B103" s="530"/>
      <c r="C103" s="430" t="s">
        <v>480</v>
      </c>
      <c r="D103" s="67"/>
      <c r="E103" s="328" t="s">
        <v>481</v>
      </c>
      <c r="F103" s="246" t="s">
        <v>525</v>
      </c>
      <c r="G103" s="291"/>
      <c r="H103" s="212">
        <v>10433.3</v>
      </c>
      <c r="I103" s="45">
        <v>5679.1</v>
      </c>
      <c r="J103" s="45">
        <v>4711</v>
      </c>
      <c r="K103" s="45">
        <v>43.2</v>
      </c>
      <c r="L103" s="518">
        <f t="shared" si="28"/>
        <v>10433.300000000001</v>
      </c>
      <c r="M103" s="470">
        <f>Q103</f>
        <v>1220</v>
      </c>
      <c r="N103" s="286">
        <v>0</v>
      </c>
      <c r="O103" s="294">
        <v>0</v>
      </c>
      <c r="P103" s="294">
        <v>1220</v>
      </c>
      <c r="Q103" s="286">
        <f>N103+O103+P103</f>
        <v>1220</v>
      </c>
      <c r="R103" s="296" t="s">
        <v>673</v>
      </c>
      <c r="S103" s="296"/>
      <c r="T103" s="292">
        <v>599.3</v>
      </c>
    </row>
    <row r="104" spans="1:20" ht="21" customHeight="1">
      <c r="A104" s="530"/>
      <c r="B104" s="530"/>
      <c r="C104" s="211" t="s">
        <v>58</v>
      </c>
      <c r="D104" s="60" t="s">
        <v>279</v>
      </c>
      <c r="E104" s="324" t="s">
        <v>457</v>
      </c>
      <c r="F104" s="244" t="s">
        <v>675</v>
      </c>
      <c r="G104" s="291">
        <v>7600</v>
      </c>
      <c r="H104" s="212">
        <f t="shared" si="25"/>
        <v>8664</v>
      </c>
      <c r="I104" s="314">
        <v>0</v>
      </c>
      <c r="J104" s="314">
        <v>0</v>
      </c>
      <c r="K104" s="314">
        <v>8664</v>
      </c>
      <c r="L104" s="513">
        <f t="shared" si="28"/>
        <v>8664</v>
      </c>
      <c r="M104" s="470">
        <f>Q104</f>
        <v>0</v>
      </c>
      <c r="N104" s="294">
        <v>0</v>
      </c>
      <c r="O104" s="294">
        <v>0</v>
      </c>
      <c r="P104" s="294">
        <v>0</v>
      </c>
      <c r="Q104" s="286">
        <f>N104+O104+P104</f>
        <v>0</v>
      </c>
      <c r="R104" s="79">
        <v>0</v>
      </c>
      <c r="S104" s="296">
        <v>0</v>
      </c>
      <c r="T104" s="292"/>
    </row>
    <row r="105" spans="1:19" ht="69" customHeight="1">
      <c r="A105" s="531"/>
      <c r="B105" s="531"/>
      <c r="C105" s="211" t="s">
        <v>571</v>
      </c>
      <c r="D105" s="60"/>
      <c r="E105" s="324" t="s">
        <v>572</v>
      </c>
      <c r="F105" s="244">
        <v>100</v>
      </c>
      <c r="G105" s="291">
        <v>1</v>
      </c>
      <c r="H105" s="212">
        <f t="shared" si="25"/>
        <v>101.2</v>
      </c>
      <c r="I105" s="314">
        <v>100</v>
      </c>
      <c r="J105" s="314">
        <v>1.2</v>
      </c>
      <c r="K105" s="314">
        <v>0</v>
      </c>
      <c r="L105" s="513">
        <f t="shared" si="28"/>
        <v>101.2</v>
      </c>
      <c r="M105" s="470">
        <f>Q105</f>
        <v>0</v>
      </c>
      <c r="N105" s="294">
        <v>0</v>
      </c>
      <c r="O105" s="294">
        <v>0</v>
      </c>
      <c r="P105" s="294">
        <v>0</v>
      </c>
      <c r="Q105" s="286">
        <f t="shared" si="27"/>
        <v>0</v>
      </c>
      <c r="R105" s="79">
        <v>0</v>
      </c>
      <c r="S105" s="296">
        <v>0</v>
      </c>
    </row>
    <row r="106" spans="1:19" s="282" customFormat="1" ht="21" customHeight="1">
      <c r="A106" s="96"/>
      <c r="B106" s="95" t="s">
        <v>316</v>
      </c>
      <c r="C106" s="118"/>
      <c r="D106" s="279"/>
      <c r="E106" s="279"/>
      <c r="F106" s="97"/>
      <c r="G106" s="98"/>
      <c r="H106" s="279">
        <f>H105+H104+H103+H102+H101+H100+H99+H98+H97+H96+H95+H94+H93+H92+H91+H90+H89+H88+H87</f>
        <v>331168.5</v>
      </c>
      <c r="I106" s="279">
        <f aca="true" t="shared" si="29" ref="I106:Q106">I105+I104+I103+I102+I101+I100+I99+I98+I97+I96+I95+I94+I93+I92+I91+I90+I89+I88+I87</f>
        <v>245853.30000000002</v>
      </c>
      <c r="J106" s="279">
        <f t="shared" si="29"/>
        <v>76608</v>
      </c>
      <c r="K106" s="279">
        <f t="shared" si="29"/>
        <v>8707.2</v>
      </c>
      <c r="L106" s="279">
        <f t="shared" si="29"/>
        <v>331168.5</v>
      </c>
      <c r="M106" s="279">
        <f t="shared" si="29"/>
        <v>95685.79999999999</v>
      </c>
      <c r="N106" s="279">
        <f t="shared" si="29"/>
        <v>93230.8</v>
      </c>
      <c r="O106" s="279">
        <f t="shared" si="29"/>
        <v>1235.0000000000002</v>
      </c>
      <c r="P106" s="279">
        <f t="shared" si="29"/>
        <v>1220</v>
      </c>
      <c r="Q106" s="279">
        <f t="shared" si="29"/>
        <v>95685.79999999999</v>
      </c>
      <c r="R106" s="279"/>
      <c r="S106" s="279"/>
    </row>
    <row r="107" spans="1:19" ht="45" customHeight="1">
      <c r="A107" s="426" t="s">
        <v>18</v>
      </c>
      <c r="B107" s="427" t="s">
        <v>318</v>
      </c>
      <c r="C107" s="211" t="s">
        <v>59</v>
      </c>
      <c r="D107" s="60" t="s">
        <v>282</v>
      </c>
      <c r="E107" s="324" t="s">
        <v>615</v>
      </c>
      <c r="F107" s="244" t="s">
        <v>724</v>
      </c>
      <c r="G107" s="291" t="s">
        <v>725</v>
      </c>
      <c r="H107" s="212">
        <f>L107</f>
        <v>58471</v>
      </c>
      <c r="I107" s="314">
        <v>58007</v>
      </c>
      <c r="J107" s="314">
        <v>464</v>
      </c>
      <c r="K107" s="314">
        <v>0</v>
      </c>
      <c r="L107" s="513">
        <f>J107+I107+K107</f>
        <v>58471</v>
      </c>
      <c r="M107" s="470">
        <f>Q107</f>
        <v>19118</v>
      </c>
      <c r="N107" s="286">
        <v>18996.1</v>
      </c>
      <c r="O107" s="294">
        <v>121.9</v>
      </c>
      <c r="P107" s="294"/>
      <c r="Q107" s="286">
        <f>O107+N107</f>
        <v>19118</v>
      </c>
      <c r="R107" s="84" t="s">
        <v>821</v>
      </c>
      <c r="S107" s="296" t="s">
        <v>885</v>
      </c>
    </row>
    <row r="108" spans="1:19" s="278" customFormat="1" ht="24" customHeight="1">
      <c r="A108" s="309"/>
      <c r="B108" s="34" t="s">
        <v>316</v>
      </c>
      <c r="C108" s="115"/>
      <c r="D108" s="279"/>
      <c r="E108" s="279"/>
      <c r="F108" s="309"/>
      <c r="G108" s="309"/>
      <c r="H108" s="279">
        <f>SUM(H107)</f>
        <v>58471</v>
      </c>
      <c r="I108" s="279">
        <f aca="true" t="shared" si="30" ref="I108:Q108">SUM(I107)</f>
        <v>58007</v>
      </c>
      <c r="J108" s="279">
        <f t="shared" si="30"/>
        <v>464</v>
      </c>
      <c r="K108" s="279">
        <f t="shared" si="30"/>
        <v>0</v>
      </c>
      <c r="L108" s="279">
        <f t="shared" si="30"/>
        <v>58471</v>
      </c>
      <c r="M108" s="279">
        <f t="shared" si="30"/>
        <v>19118</v>
      </c>
      <c r="N108" s="279">
        <f t="shared" si="30"/>
        <v>18996.1</v>
      </c>
      <c r="O108" s="279">
        <f t="shared" si="30"/>
        <v>121.9</v>
      </c>
      <c r="P108" s="279">
        <f t="shared" si="30"/>
        <v>0</v>
      </c>
      <c r="Q108" s="279">
        <f t="shared" si="30"/>
        <v>19118</v>
      </c>
      <c r="R108" s="279"/>
      <c r="S108" s="279"/>
    </row>
    <row r="109" spans="1:19" ht="48">
      <c r="A109" s="534" t="s">
        <v>23</v>
      </c>
      <c r="B109" s="534" t="s">
        <v>60</v>
      </c>
      <c r="C109" s="211" t="s">
        <v>61</v>
      </c>
      <c r="D109" s="60" t="s">
        <v>213</v>
      </c>
      <c r="E109" s="324" t="s">
        <v>535</v>
      </c>
      <c r="F109" s="244">
        <v>100</v>
      </c>
      <c r="G109" s="426">
        <v>1</v>
      </c>
      <c r="H109" s="212">
        <f aca="true" t="shared" si="31" ref="H109:H117">L109</f>
        <v>101.2</v>
      </c>
      <c r="I109" s="314">
        <v>100</v>
      </c>
      <c r="J109" s="314">
        <v>1.2</v>
      </c>
      <c r="K109" s="314">
        <v>0</v>
      </c>
      <c r="L109" s="513">
        <f>J109+I109+K109</f>
        <v>101.2</v>
      </c>
      <c r="M109" s="470">
        <f>Q109</f>
        <v>0</v>
      </c>
      <c r="N109" s="286">
        <v>0</v>
      </c>
      <c r="O109" s="294">
        <v>0</v>
      </c>
      <c r="P109" s="294">
        <v>0</v>
      </c>
      <c r="Q109" s="286">
        <f>O109+N109</f>
        <v>0</v>
      </c>
      <c r="R109" s="296">
        <v>0</v>
      </c>
      <c r="S109" s="296">
        <v>0</v>
      </c>
    </row>
    <row r="110" spans="1:19" ht="44.25" customHeight="1">
      <c r="A110" s="530"/>
      <c r="B110" s="530"/>
      <c r="C110" s="211" t="s">
        <v>62</v>
      </c>
      <c r="D110" s="60" t="s">
        <v>214</v>
      </c>
      <c r="E110" s="324" t="s">
        <v>372</v>
      </c>
      <c r="F110" s="244">
        <v>15</v>
      </c>
      <c r="G110" s="426">
        <v>12</v>
      </c>
      <c r="H110" s="212">
        <f t="shared" si="31"/>
        <v>2094.8</v>
      </c>
      <c r="I110" s="314">
        <v>2070</v>
      </c>
      <c r="J110" s="314">
        <v>24.8</v>
      </c>
      <c r="K110" s="314">
        <v>0</v>
      </c>
      <c r="L110" s="513">
        <f aca="true" t="shared" si="32" ref="L110:L117">J110+I110+K110</f>
        <v>2094.8</v>
      </c>
      <c r="M110" s="470">
        <f aca="true" t="shared" si="33" ref="M110:M117">Q110</f>
        <v>762.2</v>
      </c>
      <c r="N110" s="286">
        <v>750</v>
      </c>
      <c r="O110" s="294">
        <v>12.2</v>
      </c>
      <c r="P110" s="294">
        <v>0</v>
      </c>
      <c r="Q110" s="286">
        <f aca="true" t="shared" si="34" ref="Q110:Q117">O110+N110</f>
        <v>762.2</v>
      </c>
      <c r="R110" s="296">
        <v>10</v>
      </c>
      <c r="S110" s="296" t="s">
        <v>583</v>
      </c>
    </row>
    <row r="111" spans="1:19" ht="36">
      <c r="A111" s="530"/>
      <c r="B111" s="530"/>
      <c r="C111" s="211" t="s">
        <v>63</v>
      </c>
      <c r="D111" s="60" t="s">
        <v>215</v>
      </c>
      <c r="E111" s="324" t="s">
        <v>377</v>
      </c>
      <c r="F111" s="244">
        <v>10</v>
      </c>
      <c r="G111" s="426">
        <v>20</v>
      </c>
      <c r="H111" s="212">
        <f t="shared" si="31"/>
        <v>204</v>
      </c>
      <c r="I111" s="314">
        <v>200</v>
      </c>
      <c r="J111" s="314">
        <v>4</v>
      </c>
      <c r="K111" s="314">
        <v>0</v>
      </c>
      <c r="L111" s="513">
        <f t="shared" si="32"/>
        <v>204</v>
      </c>
      <c r="M111" s="470">
        <f t="shared" si="33"/>
        <v>10</v>
      </c>
      <c r="N111" s="286">
        <v>10</v>
      </c>
      <c r="O111" s="294">
        <v>0</v>
      </c>
      <c r="P111" s="294">
        <v>0</v>
      </c>
      <c r="Q111" s="286">
        <f t="shared" si="34"/>
        <v>10</v>
      </c>
      <c r="R111" s="296">
        <v>1</v>
      </c>
      <c r="S111" s="296">
        <v>0</v>
      </c>
    </row>
    <row r="112" spans="1:19" ht="36">
      <c r="A112" s="530"/>
      <c r="B112" s="530"/>
      <c r="C112" s="211" t="s">
        <v>64</v>
      </c>
      <c r="D112" s="60" t="s">
        <v>216</v>
      </c>
      <c r="E112" s="324" t="s">
        <v>374</v>
      </c>
      <c r="F112" s="244">
        <v>50</v>
      </c>
      <c r="G112" s="426">
        <v>1</v>
      </c>
      <c r="H112" s="212">
        <f t="shared" si="31"/>
        <v>50.6</v>
      </c>
      <c r="I112" s="314">
        <v>50</v>
      </c>
      <c r="J112" s="314">
        <v>0.6</v>
      </c>
      <c r="K112" s="314">
        <v>0</v>
      </c>
      <c r="L112" s="513">
        <f t="shared" si="32"/>
        <v>50.6</v>
      </c>
      <c r="M112" s="470">
        <f t="shared" si="33"/>
        <v>0</v>
      </c>
      <c r="N112" s="286">
        <v>0</v>
      </c>
      <c r="O112" s="294">
        <v>0</v>
      </c>
      <c r="P112" s="294">
        <v>0</v>
      </c>
      <c r="Q112" s="286">
        <f t="shared" si="34"/>
        <v>0</v>
      </c>
      <c r="R112" s="296"/>
      <c r="S112" s="296"/>
    </row>
    <row r="113" spans="1:19" ht="36">
      <c r="A113" s="530"/>
      <c r="B113" s="530"/>
      <c r="C113" s="211" t="s">
        <v>65</v>
      </c>
      <c r="D113" s="60" t="s">
        <v>217</v>
      </c>
      <c r="E113" s="324" t="s">
        <v>375</v>
      </c>
      <c r="F113" s="244">
        <v>10</v>
      </c>
      <c r="G113" s="291">
        <v>12</v>
      </c>
      <c r="H113" s="212">
        <f t="shared" si="31"/>
        <v>1342.4</v>
      </c>
      <c r="I113" s="314">
        <v>1320</v>
      </c>
      <c r="J113" s="314">
        <v>22.4</v>
      </c>
      <c r="K113" s="314">
        <v>0</v>
      </c>
      <c r="L113" s="513">
        <f t="shared" si="32"/>
        <v>1342.4</v>
      </c>
      <c r="M113" s="470">
        <f t="shared" si="33"/>
        <v>516.9</v>
      </c>
      <c r="N113" s="286">
        <v>510</v>
      </c>
      <c r="O113" s="294">
        <v>6.9</v>
      </c>
      <c r="P113" s="294"/>
      <c r="Q113" s="286">
        <f t="shared" si="34"/>
        <v>516.9</v>
      </c>
      <c r="R113" s="296">
        <v>11</v>
      </c>
      <c r="S113" s="296" t="s">
        <v>583</v>
      </c>
    </row>
    <row r="114" spans="1:19" ht="36">
      <c r="A114" s="530"/>
      <c r="B114" s="530"/>
      <c r="C114" s="211" t="s">
        <v>66</v>
      </c>
      <c r="D114" s="60" t="s">
        <v>218</v>
      </c>
      <c r="E114" s="324" t="s">
        <v>376</v>
      </c>
      <c r="F114" s="244">
        <v>5</v>
      </c>
      <c r="G114" s="426">
        <v>200</v>
      </c>
      <c r="H114" s="212">
        <f t="shared" si="31"/>
        <v>1014</v>
      </c>
      <c r="I114" s="314">
        <v>1000</v>
      </c>
      <c r="J114" s="314">
        <v>14</v>
      </c>
      <c r="K114" s="314">
        <v>0</v>
      </c>
      <c r="L114" s="513">
        <f t="shared" si="32"/>
        <v>1014</v>
      </c>
      <c r="M114" s="470">
        <f t="shared" si="33"/>
        <v>600.6</v>
      </c>
      <c r="N114" s="286">
        <v>595</v>
      </c>
      <c r="O114" s="294">
        <v>5.6</v>
      </c>
      <c r="P114" s="294"/>
      <c r="Q114" s="286">
        <f t="shared" si="34"/>
        <v>600.6</v>
      </c>
      <c r="R114" s="296">
        <v>116</v>
      </c>
      <c r="S114" s="296" t="s">
        <v>632</v>
      </c>
    </row>
    <row r="115" spans="1:19" ht="36">
      <c r="A115" s="530"/>
      <c r="B115" s="530"/>
      <c r="C115" s="211" t="s">
        <v>67</v>
      </c>
      <c r="D115" s="60" t="s">
        <v>219</v>
      </c>
      <c r="E115" s="324" t="s">
        <v>373</v>
      </c>
      <c r="F115" s="244" t="s">
        <v>496</v>
      </c>
      <c r="G115" s="426">
        <v>163</v>
      </c>
      <c r="H115" s="212">
        <f t="shared" si="31"/>
        <v>13498.2</v>
      </c>
      <c r="I115" s="314">
        <v>13285.6</v>
      </c>
      <c r="J115" s="314">
        <v>212.6</v>
      </c>
      <c r="K115" s="314">
        <v>0</v>
      </c>
      <c r="L115" s="513">
        <f t="shared" si="32"/>
        <v>13498.2</v>
      </c>
      <c r="M115" s="470">
        <f t="shared" si="33"/>
        <v>5502</v>
      </c>
      <c r="N115" s="286">
        <v>5417.6</v>
      </c>
      <c r="O115" s="294">
        <v>84.4</v>
      </c>
      <c r="P115" s="294"/>
      <c r="Q115" s="286">
        <f t="shared" si="34"/>
        <v>5502</v>
      </c>
      <c r="R115" s="296">
        <v>161</v>
      </c>
      <c r="S115" s="296" t="s">
        <v>886</v>
      </c>
    </row>
    <row r="116" spans="1:19" ht="48">
      <c r="A116" s="530"/>
      <c r="B116" s="530"/>
      <c r="C116" s="211" t="s">
        <v>68</v>
      </c>
      <c r="D116" s="60" t="s">
        <v>220</v>
      </c>
      <c r="E116" s="324" t="s">
        <v>393</v>
      </c>
      <c r="F116" s="244">
        <v>20</v>
      </c>
      <c r="G116" s="426">
        <v>12</v>
      </c>
      <c r="H116" s="212">
        <f t="shared" si="31"/>
        <v>244.3</v>
      </c>
      <c r="I116" s="314">
        <v>240</v>
      </c>
      <c r="J116" s="314">
        <v>4.3</v>
      </c>
      <c r="K116" s="314">
        <v>0</v>
      </c>
      <c r="L116" s="513">
        <f t="shared" si="32"/>
        <v>244.3</v>
      </c>
      <c r="M116" s="470">
        <f t="shared" si="33"/>
        <v>0</v>
      </c>
      <c r="N116" s="286">
        <v>0</v>
      </c>
      <c r="O116" s="294">
        <v>0</v>
      </c>
      <c r="P116" s="294">
        <v>0</v>
      </c>
      <c r="Q116" s="286">
        <f t="shared" si="34"/>
        <v>0</v>
      </c>
      <c r="R116" s="296"/>
      <c r="S116" s="296"/>
    </row>
    <row r="117" spans="1:19" ht="63" customHeight="1">
      <c r="A117" s="531"/>
      <c r="B117" s="531"/>
      <c r="C117" s="211" t="s">
        <v>575</v>
      </c>
      <c r="D117" s="60"/>
      <c r="E117" s="324" t="s">
        <v>544</v>
      </c>
      <c r="F117" s="244">
        <v>5</v>
      </c>
      <c r="G117" s="426">
        <v>120</v>
      </c>
      <c r="H117" s="212">
        <f t="shared" si="31"/>
        <v>615</v>
      </c>
      <c r="I117" s="314">
        <v>600</v>
      </c>
      <c r="J117" s="314">
        <v>15</v>
      </c>
      <c r="K117" s="314">
        <v>0</v>
      </c>
      <c r="L117" s="513">
        <f t="shared" si="32"/>
        <v>615</v>
      </c>
      <c r="M117" s="470">
        <f t="shared" si="33"/>
        <v>359.8</v>
      </c>
      <c r="N117" s="286">
        <v>355</v>
      </c>
      <c r="O117" s="294">
        <v>4.8</v>
      </c>
      <c r="P117" s="294">
        <v>0</v>
      </c>
      <c r="Q117" s="286">
        <f t="shared" si="34"/>
        <v>359.8</v>
      </c>
      <c r="R117" s="296">
        <v>70</v>
      </c>
      <c r="S117" s="296" t="s">
        <v>633</v>
      </c>
    </row>
    <row r="118" spans="1:19" s="278" customFormat="1" ht="21.75" customHeight="1">
      <c r="A118" s="309"/>
      <c r="B118" s="34" t="s">
        <v>316</v>
      </c>
      <c r="C118" s="115"/>
      <c r="D118" s="279"/>
      <c r="E118" s="279"/>
      <c r="F118" s="309"/>
      <c r="G118" s="309"/>
      <c r="H118" s="279">
        <f>SUM(H109:H117)</f>
        <v>19164.5</v>
      </c>
      <c r="I118" s="279">
        <f aca="true" t="shared" si="35" ref="I118:Q118">SUM(I109:I117)</f>
        <v>18865.6</v>
      </c>
      <c r="J118" s="279">
        <f t="shared" si="35"/>
        <v>298.90000000000003</v>
      </c>
      <c r="K118" s="279">
        <f t="shared" si="35"/>
        <v>0</v>
      </c>
      <c r="L118" s="279">
        <f t="shared" si="35"/>
        <v>19164.5</v>
      </c>
      <c r="M118" s="279">
        <f t="shared" si="35"/>
        <v>7751.5</v>
      </c>
      <c r="N118" s="279">
        <f t="shared" si="35"/>
        <v>7637.6</v>
      </c>
      <c r="O118" s="279">
        <f t="shared" si="35"/>
        <v>113.9</v>
      </c>
      <c r="P118" s="279">
        <f t="shared" si="35"/>
        <v>0</v>
      </c>
      <c r="Q118" s="279">
        <f t="shared" si="35"/>
        <v>7751.5</v>
      </c>
      <c r="R118" s="279"/>
      <c r="S118" s="279"/>
    </row>
    <row r="119" spans="1:19" ht="102.75" customHeight="1">
      <c r="A119" s="426" t="s">
        <v>25</v>
      </c>
      <c r="B119" s="427" t="s">
        <v>69</v>
      </c>
      <c r="C119" s="426" t="s">
        <v>70</v>
      </c>
      <c r="D119" s="55" t="s">
        <v>202</v>
      </c>
      <c r="E119" s="320" t="s">
        <v>334</v>
      </c>
      <c r="F119" s="244">
        <v>12.5</v>
      </c>
      <c r="G119" s="426">
        <v>5</v>
      </c>
      <c r="H119" s="212">
        <f>L119</f>
        <v>761.7</v>
      </c>
      <c r="I119" s="313">
        <v>750</v>
      </c>
      <c r="J119" s="313">
        <v>11.7</v>
      </c>
      <c r="K119" s="313">
        <v>0</v>
      </c>
      <c r="L119" s="512">
        <f>J119+I119</f>
        <v>761.7</v>
      </c>
      <c r="M119" s="470">
        <f>Q119</f>
        <v>317.4</v>
      </c>
      <c r="N119" s="286">
        <v>312.5</v>
      </c>
      <c r="O119" s="294">
        <v>4.9</v>
      </c>
      <c r="P119" s="294">
        <v>0</v>
      </c>
      <c r="Q119" s="286">
        <f>O119+N119</f>
        <v>317.4</v>
      </c>
      <c r="R119" s="296">
        <v>5</v>
      </c>
      <c r="S119" s="296">
        <v>5</v>
      </c>
    </row>
    <row r="120" spans="1:19" s="278" customFormat="1" ht="18.75" customHeight="1">
      <c r="A120" s="309"/>
      <c r="B120" s="34" t="s">
        <v>316</v>
      </c>
      <c r="C120" s="309"/>
      <c r="D120" s="309"/>
      <c r="E120" s="309"/>
      <c r="F120" s="309"/>
      <c r="G120" s="309"/>
      <c r="H120" s="309">
        <f>SUM(H119)</f>
        <v>761.7</v>
      </c>
      <c r="I120" s="309">
        <f aca="true" t="shared" si="36" ref="I120:Q120">SUM(I119)</f>
        <v>750</v>
      </c>
      <c r="J120" s="309">
        <f t="shared" si="36"/>
        <v>11.7</v>
      </c>
      <c r="K120" s="309">
        <f t="shared" si="36"/>
        <v>0</v>
      </c>
      <c r="L120" s="309">
        <f t="shared" si="36"/>
        <v>761.7</v>
      </c>
      <c r="M120" s="309">
        <f t="shared" si="36"/>
        <v>317.4</v>
      </c>
      <c r="N120" s="309">
        <f t="shared" si="36"/>
        <v>312.5</v>
      </c>
      <c r="O120" s="309">
        <f t="shared" si="36"/>
        <v>4.9</v>
      </c>
      <c r="P120" s="309">
        <f t="shared" si="36"/>
        <v>0</v>
      </c>
      <c r="Q120" s="309">
        <f t="shared" si="36"/>
        <v>317.4</v>
      </c>
      <c r="R120" s="309"/>
      <c r="S120" s="309"/>
    </row>
    <row r="121" spans="1:19" ht="117.75" customHeight="1">
      <c r="A121" s="426" t="s">
        <v>27</v>
      </c>
      <c r="B121" s="427" t="s">
        <v>843</v>
      </c>
      <c r="C121" s="426" t="s">
        <v>589</v>
      </c>
      <c r="D121" s="55"/>
      <c r="E121" s="320" t="s">
        <v>441</v>
      </c>
      <c r="F121" s="244">
        <v>4.5</v>
      </c>
      <c r="G121" s="291">
        <v>50</v>
      </c>
      <c r="H121" s="214">
        <f>L121</f>
        <v>23.2</v>
      </c>
      <c r="I121" s="314">
        <v>22.5</v>
      </c>
      <c r="J121" s="300">
        <v>0.7</v>
      </c>
      <c r="K121" s="314">
        <v>0</v>
      </c>
      <c r="L121" s="513">
        <f>I121+J121+K121</f>
        <v>23.2</v>
      </c>
      <c r="M121" s="470">
        <f>Q121</f>
        <v>0</v>
      </c>
      <c r="N121" s="294">
        <v>0</v>
      </c>
      <c r="O121" s="294">
        <v>0</v>
      </c>
      <c r="P121" s="294">
        <v>0</v>
      </c>
      <c r="Q121" s="286">
        <f>N121+O121+P121</f>
        <v>0</v>
      </c>
      <c r="R121" s="299">
        <v>0</v>
      </c>
      <c r="S121" s="296">
        <v>0</v>
      </c>
    </row>
    <row r="122" spans="1:19" s="292" customFormat="1" ht="20.25" customHeight="1">
      <c r="A122" s="306"/>
      <c r="B122" s="30" t="s">
        <v>316</v>
      </c>
      <c r="C122" s="306"/>
      <c r="D122" s="306"/>
      <c r="E122" s="306"/>
      <c r="F122" s="306"/>
      <c r="G122" s="306"/>
      <c r="H122" s="281">
        <f>SUM(H121)</f>
        <v>23.2</v>
      </c>
      <c r="I122" s="281">
        <f aca="true" t="shared" si="37" ref="I122:Q122">SUM(I121)</f>
        <v>22.5</v>
      </c>
      <c r="J122" s="281">
        <f t="shared" si="37"/>
        <v>0.7</v>
      </c>
      <c r="K122" s="281">
        <f t="shared" si="37"/>
        <v>0</v>
      </c>
      <c r="L122" s="281">
        <f t="shared" si="37"/>
        <v>23.2</v>
      </c>
      <c r="M122" s="281">
        <f t="shared" si="37"/>
        <v>0</v>
      </c>
      <c r="N122" s="281">
        <f t="shared" si="37"/>
        <v>0</v>
      </c>
      <c r="O122" s="281">
        <f t="shared" si="37"/>
        <v>0</v>
      </c>
      <c r="P122" s="281">
        <f t="shared" si="37"/>
        <v>0</v>
      </c>
      <c r="Q122" s="281">
        <f t="shared" si="37"/>
        <v>0</v>
      </c>
      <c r="R122" s="308"/>
      <c r="S122" s="308"/>
    </row>
    <row r="123" spans="1:19" ht="49.5" customHeight="1">
      <c r="A123" s="542" t="s">
        <v>29</v>
      </c>
      <c r="B123" s="557" t="s">
        <v>73</v>
      </c>
      <c r="C123" s="426" t="s">
        <v>74</v>
      </c>
      <c r="D123" s="55" t="s">
        <v>212</v>
      </c>
      <c r="E123" s="55" t="s">
        <v>394</v>
      </c>
      <c r="F123" s="244">
        <v>5</v>
      </c>
      <c r="G123" s="426">
        <v>0</v>
      </c>
      <c r="H123" s="212">
        <f>L123</f>
        <v>0</v>
      </c>
      <c r="I123" s="314">
        <v>0</v>
      </c>
      <c r="J123" s="314">
        <v>0</v>
      </c>
      <c r="K123" s="314">
        <v>0</v>
      </c>
      <c r="L123" s="513">
        <f>I123+J123+K123</f>
        <v>0</v>
      </c>
      <c r="M123" s="470">
        <f>Q123</f>
        <v>0</v>
      </c>
      <c r="N123" s="294">
        <v>0</v>
      </c>
      <c r="O123" s="294">
        <v>0</v>
      </c>
      <c r="P123" s="294">
        <v>0</v>
      </c>
      <c r="Q123" s="286">
        <f>N123+O123+P123</f>
        <v>0</v>
      </c>
      <c r="R123" s="299">
        <v>0</v>
      </c>
      <c r="S123" s="296">
        <v>0</v>
      </c>
    </row>
    <row r="124" spans="1:19" ht="84">
      <c r="A124" s="542"/>
      <c r="B124" s="557"/>
      <c r="C124" s="426" t="s">
        <v>75</v>
      </c>
      <c r="D124" s="55" t="s">
        <v>297</v>
      </c>
      <c r="E124" s="320" t="s">
        <v>391</v>
      </c>
      <c r="F124" s="244" t="s">
        <v>717</v>
      </c>
      <c r="G124" s="291">
        <v>3750</v>
      </c>
      <c r="H124" s="212">
        <f>L124</f>
        <v>6319.1</v>
      </c>
      <c r="I124" s="314">
        <v>6319.1</v>
      </c>
      <c r="J124" s="314">
        <v>0</v>
      </c>
      <c r="K124" s="314">
        <v>0</v>
      </c>
      <c r="L124" s="513">
        <f>I124+J124+K124</f>
        <v>6319.1</v>
      </c>
      <c r="M124" s="470">
        <f>Q124</f>
        <v>28.5</v>
      </c>
      <c r="N124" s="286">
        <v>28.5</v>
      </c>
      <c r="O124" s="294">
        <v>0</v>
      </c>
      <c r="P124" s="294">
        <v>0</v>
      </c>
      <c r="Q124" s="286">
        <f>O124+N124</f>
        <v>28.5</v>
      </c>
      <c r="R124" s="299">
        <v>0</v>
      </c>
      <c r="S124" s="296">
        <v>0</v>
      </c>
    </row>
    <row r="125" spans="1:19" s="284" customFormat="1" ht="17.25" customHeight="1">
      <c r="A125" s="97"/>
      <c r="B125" s="116" t="s">
        <v>316</v>
      </c>
      <c r="C125" s="97"/>
      <c r="D125" s="281"/>
      <c r="E125" s="281"/>
      <c r="F125" s="97"/>
      <c r="G125" s="97"/>
      <c r="H125" s="281">
        <f>SUM(H123:H124)</f>
        <v>6319.1</v>
      </c>
      <c r="I125" s="281">
        <f aca="true" t="shared" si="38" ref="I125:Q125">SUM(I123:I124)</f>
        <v>6319.1</v>
      </c>
      <c r="J125" s="281">
        <f t="shared" si="38"/>
        <v>0</v>
      </c>
      <c r="K125" s="281">
        <f t="shared" si="38"/>
        <v>0</v>
      </c>
      <c r="L125" s="281">
        <f t="shared" si="38"/>
        <v>6319.1</v>
      </c>
      <c r="M125" s="281">
        <f t="shared" si="38"/>
        <v>28.5</v>
      </c>
      <c r="N125" s="281">
        <f t="shared" si="38"/>
        <v>28.5</v>
      </c>
      <c r="O125" s="281">
        <f t="shared" si="38"/>
        <v>0</v>
      </c>
      <c r="P125" s="281">
        <f t="shared" si="38"/>
        <v>0</v>
      </c>
      <c r="Q125" s="281">
        <f t="shared" si="38"/>
        <v>28.5</v>
      </c>
      <c r="R125" s="281"/>
      <c r="S125" s="281"/>
    </row>
    <row r="126" spans="1:19" ht="30.75" customHeight="1">
      <c r="A126" s="542" t="s">
        <v>72</v>
      </c>
      <c r="B126" s="557" t="s">
        <v>319</v>
      </c>
      <c r="C126" s="426" t="s">
        <v>77</v>
      </c>
      <c r="D126" s="55" t="s">
        <v>247</v>
      </c>
      <c r="E126" s="320" t="s">
        <v>620</v>
      </c>
      <c r="F126" s="244" t="s">
        <v>730</v>
      </c>
      <c r="G126" s="80" t="s">
        <v>731</v>
      </c>
      <c r="H126" s="212">
        <f>L126</f>
        <v>5363.8</v>
      </c>
      <c r="I126" s="314">
        <v>5284.6</v>
      </c>
      <c r="J126" s="314">
        <v>79.2</v>
      </c>
      <c r="K126" s="314">
        <v>0</v>
      </c>
      <c r="L126" s="513">
        <f>J126+I126+K126</f>
        <v>5363.8</v>
      </c>
      <c r="M126" s="470">
        <f>Q126</f>
        <v>1746.3</v>
      </c>
      <c r="N126" s="286">
        <v>1725.6</v>
      </c>
      <c r="O126" s="294">
        <v>20.7</v>
      </c>
      <c r="P126" s="294">
        <v>0</v>
      </c>
      <c r="Q126" s="286">
        <f>O126+N126</f>
        <v>1746.3</v>
      </c>
      <c r="R126" s="285" t="s">
        <v>745</v>
      </c>
      <c r="S126" s="285" t="s">
        <v>635</v>
      </c>
    </row>
    <row r="127" spans="1:19" ht="24">
      <c r="A127" s="542"/>
      <c r="B127" s="557"/>
      <c r="C127" s="426" t="s">
        <v>78</v>
      </c>
      <c r="D127" s="55" t="s">
        <v>248</v>
      </c>
      <c r="E127" s="320" t="s">
        <v>621</v>
      </c>
      <c r="F127" s="244">
        <v>20.8</v>
      </c>
      <c r="G127" s="291">
        <v>58</v>
      </c>
      <c r="H127" s="212">
        <f>L127</f>
        <v>14650.5</v>
      </c>
      <c r="I127" s="314">
        <v>14476.8</v>
      </c>
      <c r="J127" s="314">
        <v>173.7</v>
      </c>
      <c r="K127" s="314">
        <v>0</v>
      </c>
      <c r="L127" s="513">
        <f>J127+I127+K127</f>
        <v>14650.5</v>
      </c>
      <c r="M127" s="470">
        <f>Q127</f>
        <v>5620.200000000001</v>
      </c>
      <c r="N127" s="286">
        <v>5553.6</v>
      </c>
      <c r="O127" s="294">
        <v>66.6</v>
      </c>
      <c r="P127" s="294">
        <v>0</v>
      </c>
      <c r="Q127" s="286">
        <f>O127+N127</f>
        <v>5620.200000000001</v>
      </c>
      <c r="R127" s="296" t="s">
        <v>824</v>
      </c>
      <c r="S127" s="296" t="s">
        <v>777</v>
      </c>
    </row>
    <row r="128" spans="1:19" ht="69" customHeight="1">
      <c r="A128" s="542"/>
      <c r="B128" s="557"/>
      <c r="C128" s="426" t="s">
        <v>79</v>
      </c>
      <c r="D128" s="55" t="s">
        <v>249</v>
      </c>
      <c r="E128" s="320" t="s">
        <v>622</v>
      </c>
      <c r="F128" s="244">
        <v>26</v>
      </c>
      <c r="G128" s="291">
        <v>18</v>
      </c>
      <c r="H128" s="212">
        <f>L128</f>
        <v>5683.4</v>
      </c>
      <c r="I128" s="314">
        <v>5616</v>
      </c>
      <c r="J128" s="314">
        <v>67.4</v>
      </c>
      <c r="K128" s="314">
        <v>0</v>
      </c>
      <c r="L128" s="513">
        <f>J128+I128+K128</f>
        <v>5683.4</v>
      </c>
      <c r="M128" s="470">
        <f>Q128</f>
        <v>2078.7</v>
      </c>
      <c r="N128" s="286">
        <v>2054</v>
      </c>
      <c r="O128" s="294">
        <v>24.7</v>
      </c>
      <c r="P128" s="294"/>
      <c r="Q128" s="286">
        <f>O128+N128</f>
        <v>2078.7</v>
      </c>
      <c r="R128" s="285" t="s">
        <v>887</v>
      </c>
      <c r="S128" s="416" t="s">
        <v>888</v>
      </c>
    </row>
    <row r="129" spans="1:19" ht="42.75" customHeight="1">
      <c r="A129" s="542"/>
      <c r="B129" s="557"/>
      <c r="C129" s="426" t="s">
        <v>533</v>
      </c>
      <c r="D129" s="55" t="s">
        <v>250</v>
      </c>
      <c r="E129" s="320" t="s">
        <v>623</v>
      </c>
      <c r="F129" s="247" t="s">
        <v>732</v>
      </c>
      <c r="G129" s="291">
        <v>220</v>
      </c>
      <c r="H129" s="212">
        <f>L129</f>
        <v>26961.4</v>
      </c>
      <c r="I129" s="314">
        <v>26589.2</v>
      </c>
      <c r="J129" s="314">
        <v>372.2</v>
      </c>
      <c r="K129" s="314">
        <v>0</v>
      </c>
      <c r="L129" s="513">
        <f>J129+I129+K129</f>
        <v>26961.4</v>
      </c>
      <c r="M129" s="470">
        <f>Q129</f>
        <v>10803.199999999999</v>
      </c>
      <c r="N129" s="286">
        <v>10656.9</v>
      </c>
      <c r="O129" s="294">
        <v>146.3</v>
      </c>
      <c r="P129" s="294"/>
      <c r="Q129" s="286">
        <f>O129+N129</f>
        <v>10803.199999999999</v>
      </c>
      <c r="R129" s="296" t="s">
        <v>889</v>
      </c>
      <c r="S129" s="296" t="s">
        <v>890</v>
      </c>
    </row>
    <row r="130" spans="1:19" s="278" customFormat="1" ht="20.25" customHeight="1">
      <c r="A130" s="309"/>
      <c r="B130" s="34" t="s">
        <v>316</v>
      </c>
      <c r="C130" s="309"/>
      <c r="D130" s="279"/>
      <c r="E130" s="279"/>
      <c r="F130" s="309"/>
      <c r="G130" s="309"/>
      <c r="H130" s="279">
        <f>SUM(H126:H129)</f>
        <v>52659.1</v>
      </c>
      <c r="I130" s="279">
        <f aca="true" t="shared" si="39" ref="I130:Q130">SUM(I126:I129)</f>
        <v>51966.600000000006</v>
      </c>
      <c r="J130" s="279">
        <f t="shared" si="39"/>
        <v>692.5</v>
      </c>
      <c r="K130" s="279">
        <f t="shared" si="39"/>
        <v>0</v>
      </c>
      <c r="L130" s="279">
        <f t="shared" si="39"/>
        <v>52659.1</v>
      </c>
      <c r="M130" s="279">
        <f t="shared" si="39"/>
        <v>20248.4</v>
      </c>
      <c r="N130" s="279">
        <f t="shared" si="39"/>
        <v>19990.1</v>
      </c>
      <c r="O130" s="279">
        <f t="shared" si="39"/>
        <v>258.3</v>
      </c>
      <c r="P130" s="279">
        <f t="shared" si="39"/>
        <v>0</v>
      </c>
      <c r="Q130" s="279">
        <f t="shared" si="39"/>
        <v>20248.4</v>
      </c>
      <c r="R130" s="279"/>
      <c r="S130" s="279"/>
    </row>
    <row r="131" spans="1:19" ht="91.5" customHeight="1">
      <c r="A131" s="542" t="s">
        <v>76</v>
      </c>
      <c r="B131" s="557" t="s">
        <v>81</v>
      </c>
      <c r="C131" s="211" t="s">
        <v>82</v>
      </c>
      <c r="D131" s="60" t="s">
        <v>255</v>
      </c>
      <c r="E131" s="324" t="s">
        <v>438</v>
      </c>
      <c r="F131" s="244">
        <v>2328.1</v>
      </c>
      <c r="G131" s="291">
        <v>1</v>
      </c>
      <c r="H131" s="212">
        <f>L131</f>
        <v>2356</v>
      </c>
      <c r="I131" s="314">
        <v>2328.1</v>
      </c>
      <c r="J131" s="314">
        <v>27.9</v>
      </c>
      <c r="K131" s="314">
        <v>0</v>
      </c>
      <c r="L131" s="513">
        <f>J131+I131+K131</f>
        <v>2356</v>
      </c>
      <c r="M131" s="470">
        <f>Q131</f>
        <v>0</v>
      </c>
      <c r="N131" s="286">
        <v>0</v>
      </c>
      <c r="O131" s="294">
        <v>0</v>
      </c>
      <c r="P131" s="294">
        <v>0</v>
      </c>
      <c r="Q131" s="286">
        <f>O131+N131</f>
        <v>0</v>
      </c>
      <c r="R131" s="299"/>
      <c r="S131" s="296"/>
    </row>
    <row r="132" spans="1:19" ht="24">
      <c r="A132" s="542"/>
      <c r="B132" s="557"/>
      <c r="C132" s="211" t="s">
        <v>83</v>
      </c>
      <c r="D132" s="60" t="s">
        <v>203</v>
      </c>
      <c r="E132" s="324" t="s">
        <v>340</v>
      </c>
      <c r="F132" s="244" t="s">
        <v>497</v>
      </c>
      <c r="G132" s="81">
        <v>3200</v>
      </c>
      <c r="H132" s="212">
        <f>L132</f>
        <v>17374.8</v>
      </c>
      <c r="I132" s="313">
        <v>17000</v>
      </c>
      <c r="J132" s="313">
        <v>374.8</v>
      </c>
      <c r="K132" s="313">
        <v>0</v>
      </c>
      <c r="L132" s="513">
        <f>J132+I132+K132</f>
        <v>17374.8</v>
      </c>
      <c r="M132" s="470">
        <f>Q132</f>
        <v>193.4</v>
      </c>
      <c r="N132" s="286">
        <v>30</v>
      </c>
      <c r="O132" s="294">
        <v>163.4</v>
      </c>
      <c r="P132" s="294">
        <v>0</v>
      </c>
      <c r="Q132" s="286">
        <f>O132+N132</f>
        <v>193.4</v>
      </c>
      <c r="R132" s="299">
        <v>6</v>
      </c>
      <c r="S132" s="296" t="s">
        <v>628</v>
      </c>
    </row>
    <row r="133" spans="1:19" ht="84">
      <c r="A133" s="542"/>
      <c r="B133" s="557"/>
      <c r="C133" s="211" t="s">
        <v>84</v>
      </c>
      <c r="D133" s="60" t="s">
        <v>204</v>
      </c>
      <c r="E133" s="324" t="s">
        <v>341</v>
      </c>
      <c r="F133" s="244">
        <v>10</v>
      </c>
      <c r="G133" s="426">
        <v>165</v>
      </c>
      <c r="H133" s="212">
        <f>L133</f>
        <v>20077.2</v>
      </c>
      <c r="I133" s="313">
        <v>19800</v>
      </c>
      <c r="J133" s="313">
        <v>277.2</v>
      </c>
      <c r="K133" s="313">
        <v>0</v>
      </c>
      <c r="L133" s="513">
        <f>J133+I133+K133</f>
        <v>20077.2</v>
      </c>
      <c r="M133" s="470">
        <f>Q133</f>
        <v>9441.6</v>
      </c>
      <c r="N133" s="231">
        <v>9320</v>
      </c>
      <c r="O133" s="294">
        <v>121.6</v>
      </c>
      <c r="P133" s="294">
        <v>0</v>
      </c>
      <c r="Q133" s="286">
        <f>O133+N133</f>
        <v>9441.6</v>
      </c>
      <c r="R133" s="296">
        <v>186</v>
      </c>
      <c r="S133" s="296" t="s">
        <v>891</v>
      </c>
    </row>
    <row r="134" spans="1:19" ht="108">
      <c r="A134" s="542"/>
      <c r="B134" s="557"/>
      <c r="C134" s="211" t="s">
        <v>85</v>
      </c>
      <c r="D134" s="60" t="s">
        <v>257</v>
      </c>
      <c r="E134" s="324" t="s">
        <v>342</v>
      </c>
      <c r="F134" s="244" t="s">
        <v>707</v>
      </c>
      <c r="G134" s="71">
        <v>109</v>
      </c>
      <c r="H134" s="212">
        <f>L134</f>
        <v>1956.1</v>
      </c>
      <c r="I134" s="314">
        <v>1910.1</v>
      </c>
      <c r="J134" s="314">
        <v>46</v>
      </c>
      <c r="K134" s="314">
        <v>0</v>
      </c>
      <c r="L134" s="513">
        <f>J134+I134+K134</f>
        <v>1956.1</v>
      </c>
      <c r="M134" s="470">
        <f>Q134</f>
        <v>1586.6</v>
      </c>
      <c r="N134" s="286">
        <v>1569.8</v>
      </c>
      <c r="O134" s="294">
        <v>16.8</v>
      </c>
      <c r="P134" s="294"/>
      <c r="Q134" s="286">
        <f>O134+N134</f>
        <v>1586.6</v>
      </c>
      <c r="R134" s="299">
        <v>31</v>
      </c>
      <c r="S134" s="296" t="s">
        <v>874</v>
      </c>
    </row>
    <row r="135" spans="1:19" ht="84">
      <c r="A135" s="542"/>
      <c r="B135" s="557"/>
      <c r="C135" s="211" t="s">
        <v>86</v>
      </c>
      <c r="D135" s="60" t="s">
        <v>256</v>
      </c>
      <c r="E135" s="324" t="s">
        <v>343</v>
      </c>
      <c r="F135" s="244" t="s">
        <v>706</v>
      </c>
      <c r="G135" s="291">
        <v>79</v>
      </c>
      <c r="H135" s="212">
        <f>L135</f>
        <v>698.1</v>
      </c>
      <c r="I135" s="314">
        <v>681.1</v>
      </c>
      <c r="J135" s="314">
        <v>17</v>
      </c>
      <c r="K135" s="314">
        <v>0</v>
      </c>
      <c r="L135" s="513">
        <f>J135+I135+K135</f>
        <v>698.1</v>
      </c>
      <c r="M135" s="470">
        <f>Q135</f>
        <v>253.10000000000002</v>
      </c>
      <c r="N135" s="286">
        <v>249.8</v>
      </c>
      <c r="O135" s="294">
        <v>3.3</v>
      </c>
      <c r="P135" s="294"/>
      <c r="Q135" s="286">
        <f>O135+N135</f>
        <v>253.10000000000002</v>
      </c>
      <c r="R135" s="299">
        <v>7</v>
      </c>
      <c r="S135" s="296" t="s">
        <v>628</v>
      </c>
    </row>
    <row r="136" spans="1:19" s="278" customFormat="1" ht="25.5" customHeight="1">
      <c r="A136" s="309"/>
      <c r="B136" s="34" t="s">
        <v>316</v>
      </c>
      <c r="C136" s="115"/>
      <c r="D136" s="309"/>
      <c r="E136" s="309"/>
      <c r="F136" s="309"/>
      <c r="G136" s="309"/>
      <c r="H136" s="309">
        <f>SUM(H131:H135)</f>
        <v>42462.2</v>
      </c>
      <c r="I136" s="309">
        <f aca="true" t="shared" si="40" ref="I136:Q136">SUM(I131:I135)</f>
        <v>41719.299999999996</v>
      </c>
      <c r="J136" s="309">
        <f t="shared" si="40"/>
        <v>742.9</v>
      </c>
      <c r="K136" s="309">
        <f t="shared" si="40"/>
        <v>0</v>
      </c>
      <c r="L136" s="309">
        <f t="shared" si="40"/>
        <v>42462.2</v>
      </c>
      <c r="M136" s="309">
        <f t="shared" si="40"/>
        <v>11474.7</v>
      </c>
      <c r="N136" s="309">
        <f t="shared" si="40"/>
        <v>11169.599999999999</v>
      </c>
      <c r="O136" s="309">
        <f t="shared" si="40"/>
        <v>305.1</v>
      </c>
      <c r="P136" s="309">
        <f t="shared" si="40"/>
        <v>0</v>
      </c>
      <c r="Q136" s="309">
        <f t="shared" si="40"/>
        <v>11474.7</v>
      </c>
      <c r="R136" s="309"/>
      <c r="S136" s="309"/>
    </row>
    <row r="137" spans="1:19" ht="99" customHeight="1">
      <c r="A137" s="426" t="s">
        <v>80</v>
      </c>
      <c r="B137" s="427" t="s">
        <v>89</v>
      </c>
      <c r="C137" s="426" t="s">
        <v>90</v>
      </c>
      <c r="D137" s="60" t="s">
        <v>265</v>
      </c>
      <c r="E137" s="320" t="s">
        <v>344</v>
      </c>
      <c r="F137" s="244" t="s">
        <v>708</v>
      </c>
      <c r="G137" s="291">
        <v>50</v>
      </c>
      <c r="H137" s="212">
        <f>L137</f>
        <v>1315.7</v>
      </c>
      <c r="I137" s="314">
        <v>1295</v>
      </c>
      <c r="J137" s="314">
        <v>20.7</v>
      </c>
      <c r="K137" s="314">
        <v>0</v>
      </c>
      <c r="L137" s="513">
        <f>J137+I137+K137</f>
        <v>1315.7</v>
      </c>
      <c r="M137" s="470">
        <f>Q137</f>
        <v>195.49</v>
      </c>
      <c r="N137" s="286">
        <v>188.99</v>
      </c>
      <c r="O137" s="294">
        <v>6.5</v>
      </c>
      <c r="P137" s="294">
        <v>0</v>
      </c>
      <c r="Q137" s="286">
        <f>O137+N137</f>
        <v>195.49</v>
      </c>
      <c r="R137" s="299">
        <v>5</v>
      </c>
      <c r="S137" s="296">
        <v>0</v>
      </c>
    </row>
    <row r="138" spans="1:19" s="278" customFormat="1" ht="25.5" customHeight="1">
      <c r="A138" s="111"/>
      <c r="B138" s="108" t="s">
        <v>316</v>
      </c>
      <c r="C138" s="309"/>
      <c r="D138" s="279"/>
      <c r="E138" s="279"/>
      <c r="F138" s="309"/>
      <c r="G138" s="309"/>
      <c r="H138" s="279">
        <f>SUM(H137)</f>
        <v>1315.7</v>
      </c>
      <c r="I138" s="279">
        <f aca="true" t="shared" si="41" ref="I138:Q138">SUM(I137)</f>
        <v>1295</v>
      </c>
      <c r="J138" s="279">
        <f t="shared" si="41"/>
        <v>20.7</v>
      </c>
      <c r="K138" s="279">
        <f t="shared" si="41"/>
        <v>0</v>
      </c>
      <c r="L138" s="279">
        <f t="shared" si="41"/>
        <v>1315.7</v>
      </c>
      <c r="M138" s="279">
        <f t="shared" si="41"/>
        <v>195.49</v>
      </c>
      <c r="N138" s="279">
        <f t="shared" si="41"/>
        <v>188.99</v>
      </c>
      <c r="O138" s="279">
        <f t="shared" si="41"/>
        <v>6.5</v>
      </c>
      <c r="P138" s="279">
        <f t="shared" si="41"/>
        <v>0</v>
      </c>
      <c r="Q138" s="279">
        <f t="shared" si="41"/>
        <v>195.49</v>
      </c>
      <c r="R138" s="279"/>
      <c r="S138" s="279"/>
    </row>
    <row r="139" spans="1:19" s="307" customFormat="1" ht="63.75" customHeight="1">
      <c r="A139" s="428" t="s">
        <v>87</v>
      </c>
      <c r="B139" s="37" t="s">
        <v>328</v>
      </c>
      <c r="C139" s="300" t="s">
        <v>329</v>
      </c>
      <c r="D139" s="70" t="s">
        <v>330</v>
      </c>
      <c r="E139" s="314" t="s">
        <v>415</v>
      </c>
      <c r="F139" s="252" t="s">
        <v>726</v>
      </c>
      <c r="G139" s="80" t="s">
        <v>727</v>
      </c>
      <c r="H139" s="212">
        <f>L139</f>
        <v>5098.6</v>
      </c>
      <c r="I139" s="314">
        <v>5050</v>
      </c>
      <c r="J139" s="314">
        <v>48.6</v>
      </c>
      <c r="K139" s="314">
        <v>0</v>
      </c>
      <c r="L139" s="513">
        <f>J139+I139+K139</f>
        <v>5098.6</v>
      </c>
      <c r="M139" s="470">
        <f>Q139</f>
        <v>5098.6</v>
      </c>
      <c r="N139" s="286">
        <v>5050</v>
      </c>
      <c r="O139" s="294">
        <v>48.6</v>
      </c>
      <c r="P139" s="294">
        <v>0</v>
      </c>
      <c r="Q139" s="286">
        <f>O139+N139</f>
        <v>5098.6</v>
      </c>
      <c r="R139" s="299">
        <v>6</v>
      </c>
      <c r="S139" s="296">
        <v>0</v>
      </c>
    </row>
    <row r="140" spans="1:19" s="278" customFormat="1" ht="30" customHeight="1">
      <c r="A140" s="111"/>
      <c r="B140" s="108"/>
      <c r="C140" s="309"/>
      <c r="D140" s="114"/>
      <c r="E140" s="114"/>
      <c r="F140" s="309"/>
      <c r="G140" s="113"/>
      <c r="H140" s="279">
        <f>H139</f>
        <v>5098.6</v>
      </c>
      <c r="I140" s="279">
        <f aca="true" t="shared" si="42" ref="I140:Q140">I139</f>
        <v>5050</v>
      </c>
      <c r="J140" s="279">
        <f t="shared" si="42"/>
        <v>48.6</v>
      </c>
      <c r="K140" s="279">
        <f t="shared" si="42"/>
        <v>0</v>
      </c>
      <c r="L140" s="279">
        <f t="shared" si="42"/>
        <v>5098.6</v>
      </c>
      <c r="M140" s="279">
        <f t="shared" si="42"/>
        <v>5098.6</v>
      </c>
      <c r="N140" s="279">
        <f t="shared" si="42"/>
        <v>5050</v>
      </c>
      <c r="O140" s="279">
        <f t="shared" si="42"/>
        <v>48.6</v>
      </c>
      <c r="P140" s="279">
        <f t="shared" si="42"/>
        <v>0</v>
      </c>
      <c r="Q140" s="279">
        <f t="shared" si="42"/>
        <v>5098.6</v>
      </c>
      <c r="R140" s="279"/>
      <c r="S140" s="279"/>
    </row>
    <row r="141" spans="1:19" ht="80.25" customHeight="1">
      <c r="A141" s="426" t="s">
        <v>88</v>
      </c>
      <c r="B141" s="428" t="s">
        <v>320</v>
      </c>
      <c r="C141" s="426" t="s">
        <v>310</v>
      </c>
      <c r="D141" s="55" t="s">
        <v>266</v>
      </c>
      <c r="E141" s="320" t="s">
        <v>613</v>
      </c>
      <c r="F141" s="244" t="s">
        <v>498</v>
      </c>
      <c r="G141" s="80" t="s">
        <v>718</v>
      </c>
      <c r="H141" s="212">
        <f>L141</f>
        <v>3700.3</v>
      </c>
      <c r="I141" s="314">
        <v>3660</v>
      </c>
      <c r="J141" s="314">
        <v>40.3</v>
      </c>
      <c r="K141" s="314">
        <v>0</v>
      </c>
      <c r="L141" s="513">
        <f>J141+I141+K141</f>
        <v>3700.3</v>
      </c>
      <c r="M141" s="470">
        <f>Q141</f>
        <v>1275.6000000000001</v>
      </c>
      <c r="N141" s="286">
        <v>1261.4</v>
      </c>
      <c r="O141" s="294">
        <v>14.2</v>
      </c>
      <c r="P141" s="294">
        <v>0</v>
      </c>
      <c r="Q141" s="286">
        <f>O141+N141</f>
        <v>1275.6000000000001</v>
      </c>
      <c r="R141" s="285" t="s">
        <v>601</v>
      </c>
      <c r="S141" s="296">
        <v>15</v>
      </c>
    </row>
    <row r="142" spans="1:19" s="278" customFormat="1" ht="24.75" customHeight="1">
      <c r="A142" s="96"/>
      <c r="B142" s="108" t="s">
        <v>316</v>
      </c>
      <c r="C142" s="309"/>
      <c r="D142" s="279"/>
      <c r="E142" s="279"/>
      <c r="F142" s="309"/>
      <c r="G142" s="309"/>
      <c r="H142" s="279">
        <f>SUM(H141)</f>
        <v>3700.3</v>
      </c>
      <c r="I142" s="279">
        <f aca="true" t="shared" si="43" ref="I142:Q142">SUM(I141)</f>
        <v>3660</v>
      </c>
      <c r="J142" s="279">
        <f t="shared" si="43"/>
        <v>40.3</v>
      </c>
      <c r="K142" s="279">
        <f t="shared" si="43"/>
        <v>0</v>
      </c>
      <c r="L142" s="279">
        <f t="shared" si="43"/>
        <v>3700.3</v>
      </c>
      <c r="M142" s="279">
        <f t="shared" si="43"/>
        <v>1275.6000000000001</v>
      </c>
      <c r="N142" s="279">
        <f t="shared" si="43"/>
        <v>1261.4</v>
      </c>
      <c r="O142" s="279">
        <f t="shared" si="43"/>
        <v>14.2</v>
      </c>
      <c r="P142" s="279">
        <f t="shared" si="43"/>
        <v>0</v>
      </c>
      <c r="Q142" s="279">
        <f t="shared" si="43"/>
        <v>1275.6000000000001</v>
      </c>
      <c r="R142" s="279"/>
      <c r="S142" s="279"/>
    </row>
    <row r="143" spans="1:19" ht="98.25" customHeight="1">
      <c r="A143" s="534" t="s">
        <v>91</v>
      </c>
      <c r="B143" s="534" t="s">
        <v>300</v>
      </c>
      <c r="C143" s="426" t="s">
        <v>298</v>
      </c>
      <c r="D143" s="62" t="s">
        <v>299</v>
      </c>
      <c r="E143" s="301" t="s">
        <v>437</v>
      </c>
      <c r="F143" s="244" t="s">
        <v>490</v>
      </c>
      <c r="G143" s="57">
        <v>3700</v>
      </c>
      <c r="H143" s="212">
        <f>L143</f>
        <v>29494.6</v>
      </c>
      <c r="I143" s="300">
        <v>29494.6</v>
      </c>
      <c r="J143" s="300">
        <v>0</v>
      </c>
      <c r="K143" s="300">
        <v>0</v>
      </c>
      <c r="L143" s="517">
        <f>I143+J143+K143</f>
        <v>29494.6</v>
      </c>
      <c r="M143" s="470">
        <f>Q143</f>
        <v>9363.7</v>
      </c>
      <c r="N143" s="286">
        <v>9363.7</v>
      </c>
      <c r="O143" s="294">
        <v>0</v>
      </c>
      <c r="P143" s="294">
        <v>0</v>
      </c>
      <c r="Q143" s="286">
        <f>O143+N143</f>
        <v>9363.7</v>
      </c>
      <c r="R143" s="299">
        <v>1092</v>
      </c>
      <c r="S143" s="296">
        <v>1092</v>
      </c>
    </row>
    <row r="144" spans="1:19" ht="48.75" customHeight="1">
      <c r="A144" s="531"/>
      <c r="B144" s="531"/>
      <c r="C144" s="426" t="s">
        <v>478</v>
      </c>
      <c r="D144" s="62"/>
      <c r="E144" s="301" t="s">
        <v>479</v>
      </c>
      <c r="F144" s="244" t="s">
        <v>758</v>
      </c>
      <c r="G144" s="81">
        <v>14908</v>
      </c>
      <c r="H144" s="212">
        <f>L144</f>
        <v>108347.5</v>
      </c>
      <c r="I144" s="300">
        <v>108347.5</v>
      </c>
      <c r="J144" s="300">
        <v>0</v>
      </c>
      <c r="K144" s="300">
        <v>0</v>
      </c>
      <c r="L144" s="517">
        <f>I144+J144+K144</f>
        <v>108347.5</v>
      </c>
      <c r="M144" s="470">
        <f>Q144</f>
        <v>79850.7</v>
      </c>
      <c r="N144" s="294">
        <v>79850.7</v>
      </c>
      <c r="O144" s="294">
        <v>0</v>
      </c>
      <c r="P144" s="294">
        <v>0</v>
      </c>
      <c r="Q144" s="286">
        <f>O144+N144</f>
        <v>79850.7</v>
      </c>
      <c r="R144" s="299">
        <v>18993</v>
      </c>
      <c r="S144" s="296">
        <v>16778</v>
      </c>
    </row>
    <row r="145" spans="1:19" s="282" customFormat="1" ht="27.75" customHeight="1">
      <c r="A145" s="309"/>
      <c r="B145" s="95" t="s">
        <v>316</v>
      </c>
      <c r="C145" s="96"/>
      <c r="D145" s="98"/>
      <c r="E145" s="98"/>
      <c r="F145" s="97"/>
      <c r="G145" s="102"/>
      <c r="H145" s="309">
        <f>SUM(H143:H144)</f>
        <v>137842.1</v>
      </c>
      <c r="I145" s="309">
        <f aca="true" t="shared" si="44" ref="I145:Q145">SUM(I143:I144)</f>
        <v>137842.1</v>
      </c>
      <c r="J145" s="309">
        <f t="shared" si="44"/>
        <v>0</v>
      </c>
      <c r="K145" s="309">
        <f t="shared" si="44"/>
        <v>0</v>
      </c>
      <c r="L145" s="309">
        <f t="shared" si="44"/>
        <v>137842.1</v>
      </c>
      <c r="M145" s="309">
        <f t="shared" si="44"/>
        <v>89214.4</v>
      </c>
      <c r="N145" s="309">
        <f t="shared" si="44"/>
        <v>89214.4</v>
      </c>
      <c r="O145" s="309">
        <f t="shared" si="44"/>
        <v>0</v>
      </c>
      <c r="P145" s="309">
        <f t="shared" si="44"/>
        <v>0</v>
      </c>
      <c r="Q145" s="309">
        <f t="shared" si="44"/>
        <v>89214.4</v>
      </c>
      <c r="R145" s="309"/>
      <c r="S145" s="309"/>
    </row>
    <row r="146" spans="1:19" ht="44.25" customHeight="1">
      <c r="A146" s="426" t="s">
        <v>92</v>
      </c>
      <c r="B146" s="427" t="s">
        <v>93</v>
      </c>
      <c r="C146" s="426" t="s">
        <v>94</v>
      </c>
      <c r="D146" s="55" t="s">
        <v>200</v>
      </c>
      <c r="E146" s="320" t="s">
        <v>338</v>
      </c>
      <c r="F146" s="244">
        <v>8</v>
      </c>
      <c r="G146" s="291">
        <v>1</v>
      </c>
      <c r="H146" s="215">
        <f>I146+J146</f>
        <v>97.2</v>
      </c>
      <c r="I146" s="314">
        <v>96</v>
      </c>
      <c r="J146" s="314">
        <v>1.2</v>
      </c>
      <c r="K146" s="314">
        <v>0</v>
      </c>
      <c r="L146" s="517">
        <f>H146</f>
        <v>97.2</v>
      </c>
      <c r="M146" s="470">
        <v>0</v>
      </c>
      <c r="N146" s="294">
        <v>0</v>
      </c>
      <c r="O146" s="294">
        <v>0</v>
      </c>
      <c r="P146" s="294">
        <v>0</v>
      </c>
      <c r="Q146" s="286">
        <f>O146</f>
        <v>0</v>
      </c>
      <c r="R146" s="299">
        <v>0</v>
      </c>
      <c r="S146" s="296">
        <v>0</v>
      </c>
    </row>
    <row r="147" spans="1:19" s="278" customFormat="1" ht="20.25" customHeight="1">
      <c r="A147" s="534" t="s">
        <v>95</v>
      </c>
      <c r="B147" s="34" t="s">
        <v>316</v>
      </c>
      <c r="C147" s="309"/>
      <c r="D147" s="279"/>
      <c r="E147" s="279"/>
      <c r="F147" s="111"/>
      <c r="G147" s="111"/>
      <c r="H147" s="279">
        <f>SUM(H146)</f>
        <v>97.2</v>
      </c>
      <c r="I147" s="279">
        <f aca="true" t="shared" si="45" ref="I147:Q147">SUM(I146)</f>
        <v>96</v>
      </c>
      <c r="J147" s="279">
        <f t="shared" si="45"/>
        <v>1.2</v>
      </c>
      <c r="K147" s="279">
        <f t="shared" si="45"/>
        <v>0</v>
      </c>
      <c r="L147" s="279">
        <f t="shared" si="45"/>
        <v>97.2</v>
      </c>
      <c r="M147" s="279">
        <f t="shared" si="45"/>
        <v>0</v>
      </c>
      <c r="N147" s="279">
        <f t="shared" si="45"/>
        <v>0</v>
      </c>
      <c r="O147" s="279">
        <f t="shared" si="45"/>
        <v>0</v>
      </c>
      <c r="P147" s="279">
        <f t="shared" si="45"/>
        <v>0</v>
      </c>
      <c r="Q147" s="279">
        <f t="shared" si="45"/>
        <v>0</v>
      </c>
      <c r="R147" s="279"/>
      <c r="S147" s="279"/>
    </row>
    <row r="148" spans="1:19" ht="56.25" customHeight="1">
      <c r="A148" s="530"/>
      <c r="B148" s="534" t="s">
        <v>321</v>
      </c>
      <c r="C148" s="211" t="s">
        <v>184</v>
      </c>
      <c r="D148" s="193" t="s">
        <v>187</v>
      </c>
      <c r="E148" s="329" t="s">
        <v>647</v>
      </c>
      <c r="F148" s="575">
        <v>6.17797</v>
      </c>
      <c r="G148" s="577">
        <v>1485</v>
      </c>
      <c r="H148" s="212">
        <f aca="true" t="shared" si="46" ref="H148:H200">L148</f>
        <v>42685.100000000006</v>
      </c>
      <c r="I148" s="36">
        <v>41823.8</v>
      </c>
      <c r="J148" s="36">
        <v>861.3</v>
      </c>
      <c r="K148" s="318">
        <v>0</v>
      </c>
      <c r="L148" s="517">
        <f>J148+I148+K148</f>
        <v>42685.100000000006</v>
      </c>
      <c r="M148" s="470">
        <f>Q148</f>
        <v>37578.06</v>
      </c>
      <c r="N148" s="276">
        <v>14174.6</v>
      </c>
      <c r="O148" s="294">
        <v>276.5</v>
      </c>
      <c r="P148" s="294">
        <v>0</v>
      </c>
      <c r="Q148" s="549">
        <f>N148+N149+O148+O149+P148+P149</f>
        <v>37578.06</v>
      </c>
      <c r="R148" s="570">
        <v>1229</v>
      </c>
      <c r="S148" s="570">
        <v>1222</v>
      </c>
    </row>
    <row r="149" spans="1:19" ht="30.75" customHeight="1">
      <c r="A149" s="530"/>
      <c r="B149" s="530"/>
      <c r="C149" s="211" t="s">
        <v>185</v>
      </c>
      <c r="D149" s="195" t="s">
        <v>186</v>
      </c>
      <c r="E149" s="330" t="s">
        <v>595</v>
      </c>
      <c r="F149" s="576"/>
      <c r="G149" s="578"/>
      <c r="H149" s="212">
        <f t="shared" si="46"/>
        <v>68267.7</v>
      </c>
      <c r="I149" s="46">
        <v>68267.7</v>
      </c>
      <c r="J149" s="46">
        <v>0</v>
      </c>
      <c r="K149" s="50">
        <v>0</v>
      </c>
      <c r="L149" s="517">
        <f>J149+I149+K149</f>
        <v>68267.7</v>
      </c>
      <c r="M149" s="470"/>
      <c r="N149" s="276">
        <v>23126.96</v>
      </c>
      <c r="O149" s="294">
        <v>0</v>
      </c>
      <c r="P149" s="294">
        <v>0</v>
      </c>
      <c r="Q149" s="550"/>
      <c r="R149" s="571"/>
      <c r="S149" s="571"/>
    </row>
    <row r="150" spans="1:19" ht="126" customHeight="1">
      <c r="A150" s="530"/>
      <c r="B150" s="530"/>
      <c r="C150" s="304" t="s">
        <v>171</v>
      </c>
      <c r="D150" s="55" t="s">
        <v>268</v>
      </c>
      <c r="E150" s="320" t="s">
        <v>389</v>
      </c>
      <c r="F150" s="248" t="s">
        <v>715</v>
      </c>
      <c r="G150" s="11">
        <v>1055</v>
      </c>
      <c r="H150" s="212">
        <f t="shared" si="46"/>
        <v>67865.2</v>
      </c>
      <c r="I150" s="316">
        <v>66994.3</v>
      </c>
      <c r="J150" s="316">
        <v>870.9</v>
      </c>
      <c r="K150" s="316">
        <v>0</v>
      </c>
      <c r="L150" s="517">
        <f>J150+I150+K150</f>
        <v>67865.2</v>
      </c>
      <c r="M150" s="470">
        <f>Q150</f>
        <v>27405.9</v>
      </c>
      <c r="N150" s="286">
        <v>27087.5</v>
      </c>
      <c r="O150" s="294">
        <v>318.4</v>
      </c>
      <c r="P150" s="294">
        <v>0</v>
      </c>
      <c r="Q150" s="286">
        <f>O150+N150</f>
        <v>27405.9</v>
      </c>
      <c r="R150" s="296">
        <v>1168</v>
      </c>
      <c r="S150" s="296" t="s">
        <v>892</v>
      </c>
    </row>
    <row r="151" spans="1:19" ht="36">
      <c r="A151" s="530"/>
      <c r="B151" s="530"/>
      <c r="C151" s="426" t="s">
        <v>96</v>
      </c>
      <c r="D151" s="55" t="s">
        <v>221</v>
      </c>
      <c r="E151" s="320" t="s">
        <v>395</v>
      </c>
      <c r="F151" s="244">
        <v>1</v>
      </c>
      <c r="G151" s="426">
        <v>5750</v>
      </c>
      <c r="H151" s="212">
        <f t="shared" si="46"/>
        <v>68673</v>
      </c>
      <c r="I151" s="314">
        <v>67500</v>
      </c>
      <c r="J151" s="314">
        <v>1173</v>
      </c>
      <c r="K151" s="314">
        <v>0</v>
      </c>
      <c r="L151" s="517">
        <f aca="true" t="shared" si="47" ref="L151:L174">J151+I151+K151</f>
        <v>68673</v>
      </c>
      <c r="M151" s="470">
        <f aca="true" t="shared" si="48" ref="M151:M173">Q151</f>
        <v>28433.5</v>
      </c>
      <c r="N151" s="286">
        <v>27983.8</v>
      </c>
      <c r="O151" s="294">
        <v>449.7</v>
      </c>
      <c r="P151" s="294">
        <v>0</v>
      </c>
      <c r="Q151" s="286">
        <f aca="true" t="shared" si="49" ref="Q151:Q169">O151+N151</f>
        <v>28433.5</v>
      </c>
      <c r="R151" s="296">
        <v>5648</v>
      </c>
      <c r="S151" s="296" t="s">
        <v>893</v>
      </c>
    </row>
    <row r="152" spans="1:19" ht="36">
      <c r="A152" s="530"/>
      <c r="B152" s="530"/>
      <c r="C152" s="426" t="s">
        <v>97</v>
      </c>
      <c r="D152" s="55" t="s">
        <v>222</v>
      </c>
      <c r="E152" s="320" t="s">
        <v>348</v>
      </c>
      <c r="F152" s="244">
        <v>1.2</v>
      </c>
      <c r="G152" s="426">
        <v>45</v>
      </c>
      <c r="H152" s="212">
        <f t="shared" si="46"/>
        <v>563.9000000000001</v>
      </c>
      <c r="I152" s="314">
        <v>547.2</v>
      </c>
      <c r="J152" s="314">
        <v>16.7</v>
      </c>
      <c r="K152" s="314">
        <v>0</v>
      </c>
      <c r="L152" s="517">
        <f t="shared" si="47"/>
        <v>563.9000000000001</v>
      </c>
      <c r="M152" s="470">
        <f t="shared" si="48"/>
        <v>240</v>
      </c>
      <c r="N152" s="286">
        <v>234</v>
      </c>
      <c r="O152" s="294">
        <v>6</v>
      </c>
      <c r="P152" s="294">
        <v>0</v>
      </c>
      <c r="Q152" s="286">
        <f t="shared" si="49"/>
        <v>240</v>
      </c>
      <c r="R152" s="296">
        <v>43</v>
      </c>
      <c r="S152" s="296" t="s">
        <v>894</v>
      </c>
    </row>
    <row r="153" spans="1:19" ht="24">
      <c r="A153" s="530"/>
      <c r="B153" s="530"/>
      <c r="C153" s="426" t="s">
        <v>98</v>
      </c>
      <c r="D153" s="55" t="s">
        <v>292</v>
      </c>
      <c r="E153" s="320" t="s">
        <v>354</v>
      </c>
      <c r="F153" s="244">
        <v>1.2</v>
      </c>
      <c r="G153" s="426">
        <v>14</v>
      </c>
      <c r="H153" s="212">
        <f t="shared" si="46"/>
        <v>205.4</v>
      </c>
      <c r="I153" s="314">
        <v>201.6</v>
      </c>
      <c r="J153" s="314">
        <v>3.8</v>
      </c>
      <c r="K153" s="314">
        <v>0</v>
      </c>
      <c r="L153" s="517">
        <f t="shared" si="47"/>
        <v>205.4</v>
      </c>
      <c r="M153" s="470">
        <f t="shared" si="48"/>
        <v>73.2</v>
      </c>
      <c r="N153" s="286">
        <v>72</v>
      </c>
      <c r="O153" s="294">
        <v>1.2</v>
      </c>
      <c r="P153" s="294">
        <v>0</v>
      </c>
      <c r="Q153" s="286">
        <f t="shared" si="49"/>
        <v>73.2</v>
      </c>
      <c r="R153" s="296">
        <v>12</v>
      </c>
      <c r="S153" s="296" t="s">
        <v>895</v>
      </c>
    </row>
    <row r="154" spans="1:19" ht="36">
      <c r="A154" s="530"/>
      <c r="B154" s="530"/>
      <c r="C154" s="426" t="s">
        <v>99</v>
      </c>
      <c r="D154" s="55" t="s">
        <v>223</v>
      </c>
      <c r="E154" s="320" t="s">
        <v>357</v>
      </c>
      <c r="F154" s="244" t="s">
        <v>711</v>
      </c>
      <c r="G154" s="426">
        <v>9</v>
      </c>
      <c r="H154" s="212">
        <f t="shared" si="46"/>
        <v>126.8</v>
      </c>
      <c r="I154" s="314">
        <v>124.8</v>
      </c>
      <c r="J154" s="314">
        <v>2</v>
      </c>
      <c r="K154" s="314">
        <v>0</v>
      </c>
      <c r="L154" s="517">
        <f t="shared" si="47"/>
        <v>126.8</v>
      </c>
      <c r="M154" s="470">
        <f t="shared" si="48"/>
        <v>49.5</v>
      </c>
      <c r="N154" s="286">
        <v>48.8</v>
      </c>
      <c r="O154" s="294">
        <v>0.7</v>
      </c>
      <c r="P154" s="294">
        <v>0</v>
      </c>
      <c r="Q154" s="286">
        <f t="shared" si="49"/>
        <v>49.5</v>
      </c>
      <c r="R154" s="296">
        <v>7</v>
      </c>
      <c r="S154" s="296" t="s">
        <v>896</v>
      </c>
    </row>
    <row r="155" spans="1:19" ht="54" customHeight="1">
      <c r="A155" s="530"/>
      <c r="B155" s="530"/>
      <c r="C155" s="426" t="s">
        <v>100</v>
      </c>
      <c r="D155" s="55" t="s">
        <v>224</v>
      </c>
      <c r="E155" s="320" t="s">
        <v>396</v>
      </c>
      <c r="F155" s="244" t="s">
        <v>719</v>
      </c>
      <c r="G155" s="426" t="s">
        <v>720</v>
      </c>
      <c r="H155" s="212">
        <f t="shared" si="46"/>
        <v>65990.7</v>
      </c>
      <c r="I155" s="314">
        <v>64444</v>
      </c>
      <c r="J155" s="314">
        <v>1546.7</v>
      </c>
      <c r="K155" s="314">
        <v>0</v>
      </c>
      <c r="L155" s="517">
        <f t="shared" si="47"/>
        <v>65990.7</v>
      </c>
      <c r="M155" s="470">
        <f t="shared" si="48"/>
        <v>276.09999999999997</v>
      </c>
      <c r="N155" s="286">
        <v>264.7</v>
      </c>
      <c r="O155" s="294">
        <v>11.4</v>
      </c>
      <c r="P155" s="294">
        <v>0</v>
      </c>
      <c r="Q155" s="286">
        <f t="shared" si="49"/>
        <v>276.09999999999997</v>
      </c>
      <c r="R155" s="285" t="s">
        <v>858</v>
      </c>
      <c r="S155" s="296" t="s">
        <v>628</v>
      </c>
    </row>
    <row r="156" spans="1:19" ht="36">
      <c r="A156" s="530"/>
      <c r="B156" s="530"/>
      <c r="C156" s="426" t="s">
        <v>101</v>
      </c>
      <c r="D156" s="55" t="s">
        <v>225</v>
      </c>
      <c r="E156" s="320" t="s">
        <v>845</v>
      </c>
      <c r="F156" s="244">
        <v>0</v>
      </c>
      <c r="G156" s="426">
        <v>0</v>
      </c>
      <c r="H156" s="212">
        <f t="shared" si="46"/>
        <v>6652.3</v>
      </c>
      <c r="I156" s="314">
        <v>6490</v>
      </c>
      <c r="J156" s="314">
        <v>162.3</v>
      </c>
      <c r="K156" s="314">
        <v>0</v>
      </c>
      <c r="L156" s="517">
        <f t="shared" si="47"/>
        <v>6652.3</v>
      </c>
      <c r="M156" s="470">
        <f t="shared" si="48"/>
        <v>6453.6</v>
      </c>
      <c r="N156" s="286">
        <v>6320</v>
      </c>
      <c r="O156" s="294">
        <v>133.6</v>
      </c>
      <c r="P156" s="294">
        <v>0</v>
      </c>
      <c r="Q156" s="286">
        <f t="shared" si="49"/>
        <v>6453.6</v>
      </c>
      <c r="R156" s="296">
        <v>1273</v>
      </c>
      <c r="S156" s="296">
        <v>7</v>
      </c>
    </row>
    <row r="157" spans="1:19" ht="48">
      <c r="A157" s="530"/>
      <c r="B157" s="530"/>
      <c r="C157" s="426" t="s">
        <v>102</v>
      </c>
      <c r="D157" s="55" t="s">
        <v>226</v>
      </c>
      <c r="E157" s="320" t="s">
        <v>349</v>
      </c>
      <c r="F157" s="247">
        <v>9.464</v>
      </c>
      <c r="G157" s="426">
        <v>140</v>
      </c>
      <c r="H157" s="212">
        <f t="shared" si="46"/>
        <v>15691.1</v>
      </c>
      <c r="I157" s="314">
        <v>15312.7</v>
      </c>
      <c r="J157" s="314">
        <v>378.4</v>
      </c>
      <c r="K157" s="314">
        <v>0</v>
      </c>
      <c r="L157" s="517">
        <f t="shared" si="47"/>
        <v>15691.1</v>
      </c>
      <c r="M157" s="470">
        <f t="shared" si="48"/>
        <v>6631.4</v>
      </c>
      <c r="N157" s="286">
        <v>6473.4</v>
      </c>
      <c r="O157" s="294">
        <v>158</v>
      </c>
      <c r="P157" s="294">
        <v>0</v>
      </c>
      <c r="Q157" s="286">
        <f t="shared" si="49"/>
        <v>6631.4</v>
      </c>
      <c r="R157" s="296">
        <v>146</v>
      </c>
      <c r="S157" s="296" t="s">
        <v>897</v>
      </c>
    </row>
    <row r="158" spans="1:19" ht="24">
      <c r="A158" s="530"/>
      <c r="B158" s="530"/>
      <c r="C158" s="426" t="s">
        <v>103</v>
      </c>
      <c r="D158" s="55" t="s">
        <v>227</v>
      </c>
      <c r="E158" s="320" t="s">
        <v>398</v>
      </c>
      <c r="F158" s="247">
        <v>7.28</v>
      </c>
      <c r="G158" s="426">
        <v>1262</v>
      </c>
      <c r="H158" s="212">
        <f t="shared" si="46"/>
        <v>112697</v>
      </c>
      <c r="I158" s="314">
        <v>110248.3</v>
      </c>
      <c r="J158" s="314">
        <v>2448.7</v>
      </c>
      <c r="K158" s="314">
        <v>0</v>
      </c>
      <c r="L158" s="517">
        <f t="shared" si="47"/>
        <v>112697</v>
      </c>
      <c r="M158" s="470">
        <f t="shared" si="48"/>
        <v>47128.8</v>
      </c>
      <c r="N158" s="286">
        <v>46137</v>
      </c>
      <c r="O158" s="294">
        <v>991.8</v>
      </c>
      <c r="P158" s="294">
        <v>0</v>
      </c>
      <c r="Q158" s="286">
        <f t="shared" si="49"/>
        <v>47128.8</v>
      </c>
      <c r="R158" s="296">
        <v>1288</v>
      </c>
      <c r="S158" s="296" t="s">
        <v>898</v>
      </c>
    </row>
    <row r="159" spans="1:19" ht="24">
      <c r="A159" s="530"/>
      <c r="B159" s="530"/>
      <c r="C159" s="426" t="s">
        <v>104</v>
      </c>
      <c r="D159" s="55" t="s">
        <v>228</v>
      </c>
      <c r="E159" s="320" t="s">
        <v>400</v>
      </c>
      <c r="F159" s="244" t="s">
        <v>499</v>
      </c>
      <c r="G159" s="426" t="s">
        <v>723</v>
      </c>
      <c r="H159" s="212">
        <f t="shared" si="46"/>
        <v>383627.487</v>
      </c>
      <c r="I159" s="314">
        <v>376686.787</v>
      </c>
      <c r="J159" s="314">
        <v>6940.7</v>
      </c>
      <c r="K159" s="314">
        <v>0</v>
      </c>
      <c r="L159" s="517">
        <f t="shared" si="47"/>
        <v>383627.487</v>
      </c>
      <c r="M159" s="470">
        <f t="shared" si="48"/>
        <v>166941</v>
      </c>
      <c r="N159" s="286">
        <v>164270</v>
      </c>
      <c r="O159" s="294">
        <v>2671</v>
      </c>
      <c r="P159" s="294">
        <v>0</v>
      </c>
      <c r="Q159" s="286">
        <f t="shared" si="49"/>
        <v>166941</v>
      </c>
      <c r="R159" s="296" t="s">
        <v>899</v>
      </c>
      <c r="S159" s="296" t="s">
        <v>900</v>
      </c>
    </row>
    <row r="160" spans="1:19" ht="48">
      <c r="A160" s="530"/>
      <c r="B160" s="530"/>
      <c r="C160" s="426" t="s">
        <v>105</v>
      </c>
      <c r="D160" s="55" t="s">
        <v>229</v>
      </c>
      <c r="E160" s="320" t="s">
        <v>345</v>
      </c>
      <c r="F160" s="244">
        <v>3.5</v>
      </c>
      <c r="G160" s="426">
        <v>90</v>
      </c>
      <c r="H160" s="212">
        <f t="shared" si="46"/>
        <v>3836.7</v>
      </c>
      <c r="I160" s="314">
        <v>3780</v>
      </c>
      <c r="J160" s="314">
        <v>56.7</v>
      </c>
      <c r="K160" s="314">
        <v>0</v>
      </c>
      <c r="L160" s="517">
        <f t="shared" si="47"/>
        <v>3836.7</v>
      </c>
      <c r="M160" s="470">
        <f t="shared" si="48"/>
        <v>1902.4</v>
      </c>
      <c r="N160" s="286">
        <v>1876</v>
      </c>
      <c r="O160" s="294">
        <v>26.4</v>
      </c>
      <c r="P160" s="294">
        <v>0</v>
      </c>
      <c r="Q160" s="286">
        <f t="shared" si="49"/>
        <v>1902.4</v>
      </c>
      <c r="R160" s="296">
        <v>108</v>
      </c>
      <c r="S160" s="296" t="s">
        <v>901</v>
      </c>
    </row>
    <row r="161" spans="1:19" ht="24">
      <c r="A161" s="530"/>
      <c r="B161" s="530"/>
      <c r="C161" s="426" t="s">
        <v>106</v>
      </c>
      <c r="D161" s="55" t="s">
        <v>230</v>
      </c>
      <c r="E161" s="320" t="s">
        <v>387</v>
      </c>
      <c r="F161" s="244">
        <v>1.563</v>
      </c>
      <c r="G161" s="291">
        <v>1</v>
      </c>
      <c r="H161" s="212">
        <f t="shared" si="46"/>
        <v>19.400000000000002</v>
      </c>
      <c r="I161" s="314">
        <v>18.8</v>
      </c>
      <c r="J161" s="314">
        <v>0.6</v>
      </c>
      <c r="K161" s="314">
        <v>0</v>
      </c>
      <c r="L161" s="517">
        <f t="shared" si="47"/>
        <v>19.400000000000002</v>
      </c>
      <c r="M161" s="470">
        <f t="shared" si="48"/>
        <v>8</v>
      </c>
      <c r="N161" s="286">
        <v>7.8</v>
      </c>
      <c r="O161" s="294">
        <v>0.2</v>
      </c>
      <c r="P161" s="294">
        <v>0</v>
      </c>
      <c r="Q161" s="286">
        <f t="shared" si="49"/>
        <v>8</v>
      </c>
      <c r="R161" s="296">
        <v>1</v>
      </c>
      <c r="S161" s="296" t="s">
        <v>633</v>
      </c>
    </row>
    <row r="162" spans="1:19" ht="24">
      <c r="A162" s="530"/>
      <c r="B162" s="530"/>
      <c r="C162" s="426" t="s">
        <v>107</v>
      </c>
      <c r="D162" s="55" t="s">
        <v>232</v>
      </c>
      <c r="E162" s="320" t="s">
        <v>346</v>
      </c>
      <c r="F162" s="244">
        <v>150</v>
      </c>
      <c r="G162" s="291">
        <v>4</v>
      </c>
      <c r="H162" s="212">
        <f t="shared" si="46"/>
        <v>618</v>
      </c>
      <c r="I162" s="314">
        <v>600</v>
      </c>
      <c r="J162" s="314">
        <v>18</v>
      </c>
      <c r="K162" s="314">
        <v>0</v>
      </c>
      <c r="L162" s="517">
        <f t="shared" si="47"/>
        <v>618</v>
      </c>
      <c r="M162" s="470">
        <f t="shared" si="48"/>
        <v>613.5</v>
      </c>
      <c r="N162" s="286">
        <v>600</v>
      </c>
      <c r="O162" s="294">
        <v>13.5</v>
      </c>
      <c r="P162" s="294">
        <v>0</v>
      </c>
      <c r="Q162" s="286">
        <f t="shared" si="49"/>
        <v>613.5</v>
      </c>
      <c r="R162" s="296">
        <v>4</v>
      </c>
      <c r="S162" s="296">
        <v>0</v>
      </c>
    </row>
    <row r="163" spans="1:19" ht="24">
      <c r="A163" s="530"/>
      <c r="B163" s="530"/>
      <c r="C163" s="426" t="s">
        <v>108</v>
      </c>
      <c r="D163" s="55" t="s">
        <v>233</v>
      </c>
      <c r="E163" s="320" t="s">
        <v>347</v>
      </c>
      <c r="F163" s="244">
        <v>35</v>
      </c>
      <c r="G163" s="291">
        <v>4</v>
      </c>
      <c r="H163" s="212">
        <f t="shared" si="46"/>
        <v>1718.5</v>
      </c>
      <c r="I163" s="314">
        <v>1680</v>
      </c>
      <c r="J163" s="314">
        <v>38.5</v>
      </c>
      <c r="K163" s="314">
        <v>0</v>
      </c>
      <c r="L163" s="517">
        <f t="shared" si="47"/>
        <v>1718.5</v>
      </c>
      <c r="M163" s="470">
        <f t="shared" si="48"/>
        <v>715.8</v>
      </c>
      <c r="N163" s="286">
        <v>700</v>
      </c>
      <c r="O163" s="294">
        <v>15.8</v>
      </c>
      <c r="P163" s="294">
        <v>0</v>
      </c>
      <c r="Q163" s="286">
        <f t="shared" si="49"/>
        <v>715.8</v>
      </c>
      <c r="R163" s="296">
        <v>4</v>
      </c>
      <c r="S163" s="296" t="s">
        <v>902</v>
      </c>
    </row>
    <row r="164" spans="1:19" ht="36">
      <c r="A164" s="530"/>
      <c r="B164" s="530"/>
      <c r="C164" s="426" t="s">
        <v>109</v>
      </c>
      <c r="D164" s="55" t="s">
        <v>234</v>
      </c>
      <c r="E164" s="320" t="s">
        <v>358</v>
      </c>
      <c r="F164" s="244">
        <v>64.71</v>
      </c>
      <c r="G164" s="291">
        <v>5</v>
      </c>
      <c r="H164" s="212">
        <f t="shared" si="46"/>
        <v>327.4</v>
      </c>
      <c r="I164" s="314">
        <v>323.5</v>
      </c>
      <c r="J164" s="314">
        <v>3.9</v>
      </c>
      <c r="K164" s="314">
        <v>0</v>
      </c>
      <c r="L164" s="517">
        <f t="shared" si="47"/>
        <v>327.4</v>
      </c>
      <c r="M164" s="470">
        <f t="shared" si="48"/>
        <v>0</v>
      </c>
      <c r="N164" s="286">
        <v>0</v>
      </c>
      <c r="O164" s="294">
        <v>0</v>
      </c>
      <c r="P164" s="294">
        <v>0</v>
      </c>
      <c r="Q164" s="286">
        <f t="shared" si="49"/>
        <v>0</v>
      </c>
      <c r="R164" s="296"/>
      <c r="S164" s="296"/>
    </row>
    <row r="165" spans="1:19" ht="36">
      <c r="A165" s="530"/>
      <c r="B165" s="530"/>
      <c r="C165" s="426" t="s">
        <v>110</v>
      </c>
      <c r="D165" s="55" t="s">
        <v>235</v>
      </c>
      <c r="E165" s="320" t="s">
        <v>359</v>
      </c>
      <c r="F165" s="244">
        <v>21.566</v>
      </c>
      <c r="G165" s="291">
        <v>6</v>
      </c>
      <c r="H165" s="212">
        <f>L165</f>
        <v>131</v>
      </c>
      <c r="I165" s="314">
        <v>129.4</v>
      </c>
      <c r="J165" s="314">
        <v>1.6</v>
      </c>
      <c r="K165" s="314">
        <v>0</v>
      </c>
      <c r="L165" s="517">
        <f>J165+I165+K165</f>
        <v>131</v>
      </c>
      <c r="M165" s="470">
        <f t="shared" si="48"/>
        <v>38.5</v>
      </c>
      <c r="N165" s="286">
        <v>38.2</v>
      </c>
      <c r="O165" s="294">
        <v>0.3</v>
      </c>
      <c r="P165" s="294">
        <v>0</v>
      </c>
      <c r="Q165" s="286">
        <f t="shared" si="49"/>
        <v>38.5</v>
      </c>
      <c r="R165" s="296">
        <v>2</v>
      </c>
      <c r="S165" s="296">
        <v>0</v>
      </c>
    </row>
    <row r="166" spans="1:19" ht="24">
      <c r="A166" s="530"/>
      <c r="B166" s="530"/>
      <c r="C166" s="426" t="s">
        <v>111</v>
      </c>
      <c r="D166" s="55" t="s">
        <v>236</v>
      </c>
      <c r="E166" s="320" t="s">
        <v>360</v>
      </c>
      <c r="F166" s="244">
        <v>53.92</v>
      </c>
      <c r="G166" s="291">
        <v>6</v>
      </c>
      <c r="H166" s="212">
        <f t="shared" si="46"/>
        <v>327.4</v>
      </c>
      <c r="I166" s="314">
        <v>323.5</v>
      </c>
      <c r="J166" s="314">
        <v>3.9</v>
      </c>
      <c r="K166" s="315">
        <v>0</v>
      </c>
      <c r="L166" s="517">
        <f t="shared" si="47"/>
        <v>327.4</v>
      </c>
      <c r="M166" s="470">
        <f t="shared" si="48"/>
        <v>0</v>
      </c>
      <c r="N166" s="286">
        <v>0</v>
      </c>
      <c r="O166" s="294">
        <v>0</v>
      </c>
      <c r="P166" s="294">
        <v>0</v>
      </c>
      <c r="Q166" s="286">
        <f t="shared" si="49"/>
        <v>0</v>
      </c>
      <c r="R166" s="296"/>
      <c r="S166" s="296"/>
    </row>
    <row r="167" spans="1:19" ht="36">
      <c r="A167" s="530"/>
      <c r="B167" s="530"/>
      <c r="C167" s="426" t="s">
        <v>112</v>
      </c>
      <c r="D167" s="55" t="s">
        <v>267</v>
      </c>
      <c r="E167" s="320" t="s">
        <v>399</v>
      </c>
      <c r="F167" s="244" t="s">
        <v>722</v>
      </c>
      <c r="G167" s="71">
        <v>4827</v>
      </c>
      <c r="H167" s="212">
        <f t="shared" si="46"/>
        <v>74159.29999999999</v>
      </c>
      <c r="I167" s="315">
        <v>72991.4</v>
      </c>
      <c r="J167" s="315">
        <v>1167.9</v>
      </c>
      <c r="K167" s="314">
        <v>0</v>
      </c>
      <c r="L167" s="517">
        <f t="shared" si="47"/>
        <v>74159.29999999999</v>
      </c>
      <c r="M167" s="470">
        <f t="shared" si="48"/>
        <v>31245.399999999998</v>
      </c>
      <c r="N167" s="286">
        <v>30778.1</v>
      </c>
      <c r="O167" s="294">
        <v>467.3</v>
      </c>
      <c r="P167" s="294">
        <v>0</v>
      </c>
      <c r="Q167" s="286">
        <f t="shared" si="49"/>
        <v>31245.399999999998</v>
      </c>
      <c r="R167" s="296">
        <v>5214</v>
      </c>
      <c r="S167" s="296" t="s">
        <v>903</v>
      </c>
    </row>
    <row r="168" spans="1:19" ht="48">
      <c r="A168" s="530"/>
      <c r="B168" s="530"/>
      <c r="C168" s="426" t="s">
        <v>113</v>
      </c>
      <c r="D168" s="55" t="s">
        <v>269</v>
      </c>
      <c r="E168" s="320" t="s">
        <v>350</v>
      </c>
      <c r="F168" s="244" t="s">
        <v>684</v>
      </c>
      <c r="G168" s="291">
        <v>40</v>
      </c>
      <c r="H168" s="212">
        <f t="shared" si="46"/>
        <v>660.1</v>
      </c>
      <c r="I168" s="314">
        <v>642.1</v>
      </c>
      <c r="J168" s="314">
        <v>18</v>
      </c>
      <c r="K168" s="314">
        <v>0</v>
      </c>
      <c r="L168" s="517">
        <f t="shared" si="47"/>
        <v>660.1</v>
      </c>
      <c r="M168" s="470">
        <f t="shared" si="48"/>
        <v>244.5</v>
      </c>
      <c r="N168" s="286">
        <v>238.5</v>
      </c>
      <c r="O168" s="294">
        <v>6</v>
      </c>
      <c r="P168" s="294">
        <v>0</v>
      </c>
      <c r="Q168" s="286">
        <f t="shared" si="49"/>
        <v>244.5</v>
      </c>
      <c r="R168" s="296">
        <v>43</v>
      </c>
      <c r="S168" s="296" t="s">
        <v>904</v>
      </c>
    </row>
    <row r="169" spans="1:19" ht="36">
      <c r="A169" s="530"/>
      <c r="B169" s="530"/>
      <c r="C169" s="426" t="s">
        <v>114</v>
      </c>
      <c r="D169" s="55" t="s">
        <v>270</v>
      </c>
      <c r="E169" s="320" t="s">
        <v>355</v>
      </c>
      <c r="F169" s="244" t="s">
        <v>685</v>
      </c>
      <c r="G169" s="291">
        <v>10</v>
      </c>
      <c r="H169" s="212">
        <f t="shared" si="46"/>
        <v>418.09999999999997</v>
      </c>
      <c r="I169" s="314">
        <v>410.7</v>
      </c>
      <c r="J169" s="314">
        <v>7.4</v>
      </c>
      <c r="K169" s="314">
        <v>0</v>
      </c>
      <c r="L169" s="517">
        <f t="shared" si="47"/>
        <v>418.09999999999997</v>
      </c>
      <c r="M169" s="470">
        <f t="shared" si="48"/>
        <v>99</v>
      </c>
      <c r="N169" s="286">
        <v>97.3</v>
      </c>
      <c r="O169" s="294">
        <v>1.7</v>
      </c>
      <c r="P169" s="294">
        <v>0</v>
      </c>
      <c r="Q169" s="286">
        <f t="shared" si="49"/>
        <v>99</v>
      </c>
      <c r="R169" s="296">
        <v>10</v>
      </c>
      <c r="S169" s="296" t="s">
        <v>583</v>
      </c>
    </row>
    <row r="170" spans="1:19" ht="24" customHeight="1">
      <c r="A170" s="530"/>
      <c r="B170" s="530"/>
      <c r="C170" s="426" t="s">
        <v>115</v>
      </c>
      <c r="D170" s="55" t="s">
        <v>271</v>
      </c>
      <c r="E170" s="320" t="s">
        <v>436</v>
      </c>
      <c r="F170" s="244">
        <v>42</v>
      </c>
      <c r="G170" s="291">
        <v>1</v>
      </c>
      <c r="H170" s="212">
        <f t="shared" si="46"/>
        <v>42.5</v>
      </c>
      <c r="I170" s="314">
        <v>42</v>
      </c>
      <c r="J170" s="314">
        <v>0.5</v>
      </c>
      <c r="K170" s="314">
        <v>0</v>
      </c>
      <c r="L170" s="517">
        <f t="shared" si="47"/>
        <v>42.5</v>
      </c>
      <c r="M170" s="470">
        <f t="shared" si="48"/>
        <v>0</v>
      </c>
      <c r="N170" s="294">
        <v>0</v>
      </c>
      <c r="O170" s="294">
        <v>0</v>
      </c>
      <c r="P170" s="294">
        <v>0</v>
      </c>
      <c r="Q170" s="286">
        <f>O170+N170+P170</f>
        <v>0</v>
      </c>
      <c r="R170" s="296"/>
      <c r="S170" s="296"/>
    </row>
    <row r="171" spans="1:19" ht="24" customHeight="1">
      <c r="A171" s="530"/>
      <c r="B171" s="530"/>
      <c r="C171" s="426" t="s">
        <v>116</v>
      </c>
      <c r="D171" s="55" t="s">
        <v>272</v>
      </c>
      <c r="E171" s="320" t="s">
        <v>435</v>
      </c>
      <c r="F171" s="244" t="s">
        <v>710</v>
      </c>
      <c r="G171" s="291">
        <v>1</v>
      </c>
      <c r="H171" s="212">
        <f t="shared" si="46"/>
        <v>3.1</v>
      </c>
      <c r="I171" s="314">
        <v>3</v>
      </c>
      <c r="J171" s="314">
        <v>0.1</v>
      </c>
      <c r="K171" s="314">
        <v>0</v>
      </c>
      <c r="L171" s="517">
        <f>J171+I171+K171</f>
        <v>3.1</v>
      </c>
      <c r="M171" s="470">
        <f t="shared" si="48"/>
        <v>0</v>
      </c>
      <c r="N171" s="294">
        <v>0</v>
      </c>
      <c r="O171" s="294">
        <v>0</v>
      </c>
      <c r="P171" s="294">
        <v>0</v>
      </c>
      <c r="Q171" s="286">
        <f>O171+N171+P171</f>
        <v>0</v>
      </c>
      <c r="R171" s="299"/>
      <c r="S171" s="296"/>
    </row>
    <row r="172" spans="1:19" ht="48">
      <c r="A172" s="530"/>
      <c r="B172" s="530"/>
      <c r="C172" s="426" t="s">
        <v>117</v>
      </c>
      <c r="D172" s="55" t="s">
        <v>273</v>
      </c>
      <c r="E172" s="320" t="s">
        <v>434</v>
      </c>
      <c r="F172" s="244" t="s">
        <v>686</v>
      </c>
      <c r="G172" s="291">
        <v>3</v>
      </c>
      <c r="H172" s="212">
        <f t="shared" si="46"/>
        <v>94.39999999999999</v>
      </c>
      <c r="I172" s="314">
        <v>93.3</v>
      </c>
      <c r="J172" s="314">
        <v>1.1</v>
      </c>
      <c r="K172" s="314">
        <v>0</v>
      </c>
      <c r="L172" s="517">
        <f t="shared" si="47"/>
        <v>94.39999999999999</v>
      </c>
      <c r="M172" s="470">
        <f t="shared" si="48"/>
        <v>17.8</v>
      </c>
      <c r="N172" s="286">
        <v>17.6</v>
      </c>
      <c r="O172" s="294">
        <v>0.2</v>
      </c>
      <c r="P172" s="294">
        <v>0</v>
      </c>
      <c r="Q172" s="286">
        <f>O172+N172+P172</f>
        <v>17.8</v>
      </c>
      <c r="R172" s="299">
        <v>3</v>
      </c>
      <c r="S172" s="296" t="s">
        <v>632</v>
      </c>
    </row>
    <row r="173" spans="1:19" ht="36">
      <c r="A173" s="530"/>
      <c r="B173" s="530"/>
      <c r="C173" s="426" t="s">
        <v>118</v>
      </c>
      <c r="D173" s="55" t="s">
        <v>274</v>
      </c>
      <c r="E173" s="320" t="s">
        <v>361</v>
      </c>
      <c r="F173" s="244" t="s">
        <v>687</v>
      </c>
      <c r="G173" s="291">
        <v>150</v>
      </c>
      <c r="H173" s="212">
        <f t="shared" si="46"/>
        <v>2173.4</v>
      </c>
      <c r="I173" s="315">
        <v>2146.6</v>
      </c>
      <c r="J173" s="315">
        <v>26.8</v>
      </c>
      <c r="K173" s="315">
        <v>0</v>
      </c>
      <c r="L173" s="517">
        <f t="shared" si="47"/>
        <v>2173.4</v>
      </c>
      <c r="M173" s="470">
        <f t="shared" si="48"/>
        <v>924.9000000000001</v>
      </c>
      <c r="N173" s="286">
        <v>914.2</v>
      </c>
      <c r="O173" s="294">
        <v>10.7</v>
      </c>
      <c r="P173" s="294">
        <v>0</v>
      </c>
      <c r="Q173" s="286">
        <f>O173+N173+P173</f>
        <v>924.9000000000001</v>
      </c>
      <c r="R173" s="296">
        <v>149</v>
      </c>
      <c r="S173" s="296" t="s">
        <v>905</v>
      </c>
    </row>
    <row r="174" spans="1:19" ht="48">
      <c r="A174" s="530"/>
      <c r="B174" s="530"/>
      <c r="C174" s="426" t="s">
        <v>119</v>
      </c>
      <c r="D174" s="55" t="s">
        <v>275</v>
      </c>
      <c r="E174" s="320" t="s">
        <v>381</v>
      </c>
      <c r="F174" s="244">
        <v>0</v>
      </c>
      <c r="G174" s="291">
        <v>0</v>
      </c>
      <c r="H174" s="212">
        <f t="shared" si="46"/>
        <v>0</v>
      </c>
      <c r="I174" s="314">
        <v>0</v>
      </c>
      <c r="J174" s="314">
        <v>0</v>
      </c>
      <c r="K174" s="314">
        <v>0</v>
      </c>
      <c r="L174" s="519">
        <f t="shared" si="47"/>
        <v>0</v>
      </c>
      <c r="M174" s="470">
        <f>Q174</f>
        <v>0</v>
      </c>
      <c r="N174" s="286">
        <v>0</v>
      </c>
      <c r="O174" s="294">
        <v>0</v>
      </c>
      <c r="P174" s="294">
        <v>0</v>
      </c>
      <c r="Q174" s="286">
        <f aca="true" t="shared" si="50" ref="Q174:Q190">O174+N174+P174</f>
        <v>0</v>
      </c>
      <c r="R174" s="299">
        <v>0</v>
      </c>
      <c r="S174" s="296">
        <v>0</v>
      </c>
    </row>
    <row r="175" spans="1:19" ht="27.75" customHeight="1">
      <c r="A175" s="530"/>
      <c r="B175" s="530"/>
      <c r="C175" s="534" t="s">
        <v>120</v>
      </c>
      <c r="D175" s="55" t="s">
        <v>276</v>
      </c>
      <c r="E175" s="633" t="s">
        <v>390</v>
      </c>
      <c r="F175" s="244">
        <v>2</v>
      </c>
      <c r="G175" s="291">
        <v>100</v>
      </c>
      <c r="H175" s="212">
        <f t="shared" si="46"/>
        <v>200</v>
      </c>
      <c r="I175" s="314">
        <v>200</v>
      </c>
      <c r="J175" s="314">
        <v>0</v>
      </c>
      <c r="K175" s="314">
        <v>0</v>
      </c>
      <c r="L175" s="519">
        <f>J175+I175+K175</f>
        <v>200</v>
      </c>
      <c r="M175" s="470">
        <f aca="true" t="shared" si="51" ref="M175:M188">Q175</f>
        <v>190</v>
      </c>
      <c r="N175" s="286">
        <v>190</v>
      </c>
      <c r="O175" s="294">
        <v>0</v>
      </c>
      <c r="P175" s="294">
        <v>0</v>
      </c>
      <c r="Q175" s="286">
        <f t="shared" si="50"/>
        <v>190</v>
      </c>
      <c r="R175" s="299"/>
      <c r="S175" s="296"/>
    </row>
    <row r="176" spans="1:19" ht="37.5" customHeight="1">
      <c r="A176" s="530"/>
      <c r="B176" s="530"/>
      <c r="C176" s="531"/>
      <c r="D176" s="55"/>
      <c r="E176" s="634"/>
      <c r="F176" s="244" t="s">
        <v>716</v>
      </c>
      <c r="G176" s="71">
        <v>886</v>
      </c>
      <c r="H176" s="212">
        <f t="shared" si="46"/>
        <v>10930.9</v>
      </c>
      <c r="I176" s="314">
        <v>10785.1</v>
      </c>
      <c r="J176" s="314">
        <v>145.8</v>
      </c>
      <c r="K176" s="314">
        <v>0</v>
      </c>
      <c r="L176" s="517">
        <f aca="true" t="shared" si="52" ref="L176:L189">J176+I176+K176</f>
        <v>10930.9</v>
      </c>
      <c r="M176" s="470">
        <f t="shared" si="51"/>
        <v>3715</v>
      </c>
      <c r="N176" s="286">
        <v>3668</v>
      </c>
      <c r="O176" s="294">
        <v>47</v>
      </c>
      <c r="P176" s="294">
        <v>0</v>
      </c>
      <c r="Q176" s="286">
        <f t="shared" si="50"/>
        <v>3715</v>
      </c>
      <c r="R176" s="299">
        <v>229</v>
      </c>
      <c r="S176" s="296" t="s">
        <v>906</v>
      </c>
    </row>
    <row r="177" spans="1:19" ht="24">
      <c r="A177" s="530"/>
      <c r="B177" s="530"/>
      <c r="C177" s="426" t="s">
        <v>121</v>
      </c>
      <c r="D177" s="55" t="s">
        <v>280</v>
      </c>
      <c r="E177" s="320" t="s">
        <v>356</v>
      </c>
      <c r="F177" s="244" t="s">
        <v>709</v>
      </c>
      <c r="G177" s="291">
        <v>4</v>
      </c>
      <c r="H177" s="212">
        <f t="shared" si="46"/>
        <v>81</v>
      </c>
      <c r="I177" s="315">
        <v>80</v>
      </c>
      <c r="J177" s="315">
        <v>1</v>
      </c>
      <c r="K177" s="315">
        <v>0</v>
      </c>
      <c r="L177" s="517">
        <f t="shared" si="52"/>
        <v>81</v>
      </c>
      <c r="M177" s="470">
        <f t="shared" si="51"/>
        <v>27.5</v>
      </c>
      <c r="N177" s="286">
        <v>27.2</v>
      </c>
      <c r="O177" s="294">
        <v>0.3</v>
      </c>
      <c r="P177" s="294">
        <v>0</v>
      </c>
      <c r="Q177" s="286">
        <f t="shared" si="50"/>
        <v>27.5</v>
      </c>
      <c r="R177" s="299">
        <v>2</v>
      </c>
      <c r="S177" s="296"/>
    </row>
    <row r="178" spans="1:19" ht="36">
      <c r="A178" s="530"/>
      <c r="B178" s="530"/>
      <c r="C178" s="426" t="s">
        <v>122</v>
      </c>
      <c r="D178" s="55" t="s">
        <v>281</v>
      </c>
      <c r="E178" s="320" t="s">
        <v>433</v>
      </c>
      <c r="F178" s="244">
        <v>1037</v>
      </c>
      <c r="G178" s="291">
        <v>1</v>
      </c>
      <c r="H178" s="212">
        <f t="shared" si="46"/>
        <v>2049.5</v>
      </c>
      <c r="I178" s="314">
        <v>2037</v>
      </c>
      <c r="J178" s="314">
        <v>12.5</v>
      </c>
      <c r="K178" s="314">
        <v>0</v>
      </c>
      <c r="L178" s="517">
        <f t="shared" si="52"/>
        <v>2049.5</v>
      </c>
      <c r="M178" s="470">
        <f t="shared" si="51"/>
        <v>2037</v>
      </c>
      <c r="N178" s="286">
        <v>2037</v>
      </c>
      <c r="O178" s="294">
        <v>0</v>
      </c>
      <c r="P178" s="294">
        <v>0</v>
      </c>
      <c r="Q178" s="286">
        <f t="shared" si="50"/>
        <v>2037</v>
      </c>
      <c r="R178" s="299">
        <v>2</v>
      </c>
      <c r="S178" s="296"/>
    </row>
    <row r="179" spans="1:19" ht="24">
      <c r="A179" s="530"/>
      <c r="B179" s="530"/>
      <c r="C179" s="426" t="s">
        <v>531</v>
      </c>
      <c r="D179" s="55" t="s">
        <v>242</v>
      </c>
      <c r="E179" s="320" t="s">
        <v>410</v>
      </c>
      <c r="F179" s="244" t="s">
        <v>500</v>
      </c>
      <c r="G179" s="291">
        <v>4723</v>
      </c>
      <c r="H179" s="212">
        <f t="shared" si="46"/>
        <v>74349.90000000001</v>
      </c>
      <c r="I179" s="314">
        <v>73163.3</v>
      </c>
      <c r="J179" s="314">
        <v>1186.6</v>
      </c>
      <c r="K179" s="314">
        <v>0</v>
      </c>
      <c r="L179" s="517">
        <f t="shared" si="52"/>
        <v>74349.90000000001</v>
      </c>
      <c r="M179" s="470">
        <f t="shared" si="51"/>
        <v>30339.1</v>
      </c>
      <c r="N179" s="286">
        <v>29926.1</v>
      </c>
      <c r="O179" s="294">
        <v>413</v>
      </c>
      <c r="P179" s="294">
        <v>0</v>
      </c>
      <c r="Q179" s="286">
        <f t="shared" si="50"/>
        <v>30339.1</v>
      </c>
      <c r="R179" s="296" t="s">
        <v>907</v>
      </c>
      <c r="S179" s="296" t="s">
        <v>908</v>
      </c>
    </row>
    <row r="180" spans="1:19" ht="36">
      <c r="A180" s="530"/>
      <c r="B180" s="530"/>
      <c r="C180" s="426" t="s">
        <v>561</v>
      </c>
      <c r="D180" s="55" t="s">
        <v>243</v>
      </c>
      <c r="E180" s="320" t="s">
        <v>626</v>
      </c>
      <c r="F180" s="247" t="s">
        <v>738</v>
      </c>
      <c r="G180" s="291">
        <v>15</v>
      </c>
      <c r="H180" s="212">
        <f t="shared" si="46"/>
        <v>426.1</v>
      </c>
      <c r="I180" s="314">
        <v>421</v>
      </c>
      <c r="J180" s="314">
        <v>5.1</v>
      </c>
      <c r="K180" s="314">
        <v>0</v>
      </c>
      <c r="L180" s="517">
        <f t="shared" si="52"/>
        <v>426.1</v>
      </c>
      <c r="M180" s="470">
        <f t="shared" si="51"/>
        <v>155.3</v>
      </c>
      <c r="N180" s="286">
        <v>153.5</v>
      </c>
      <c r="O180" s="294">
        <v>1.8</v>
      </c>
      <c r="P180" s="294">
        <v>0</v>
      </c>
      <c r="Q180" s="286">
        <f t="shared" si="50"/>
        <v>155.3</v>
      </c>
      <c r="R180" s="285" t="s">
        <v>825</v>
      </c>
      <c r="S180" s="285" t="s">
        <v>862</v>
      </c>
    </row>
    <row r="181" spans="1:19" ht="36">
      <c r="A181" s="530"/>
      <c r="B181" s="530"/>
      <c r="C181" s="426" t="s">
        <v>562</v>
      </c>
      <c r="D181" s="55" t="s">
        <v>244</v>
      </c>
      <c r="E181" s="320" t="s">
        <v>411</v>
      </c>
      <c r="F181" s="244" t="s">
        <v>412</v>
      </c>
      <c r="G181" s="291">
        <v>582</v>
      </c>
      <c r="H181" s="212">
        <f t="shared" si="46"/>
        <v>4901.2</v>
      </c>
      <c r="I181" s="314">
        <v>4824.5</v>
      </c>
      <c r="J181" s="314">
        <v>76.7</v>
      </c>
      <c r="K181" s="314">
        <v>0</v>
      </c>
      <c r="L181" s="517">
        <f t="shared" si="52"/>
        <v>4901.2</v>
      </c>
      <c r="M181" s="470">
        <f t="shared" si="51"/>
        <v>1044.6000000000001</v>
      </c>
      <c r="N181" s="286">
        <v>1032.4</v>
      </c>
      <c r="O181" s="294">
        <v>12.2</v>
      </c>
      <c r="P181" s="294">
        <v>0</v>
      </c>
      <c r="Q181" s="286">
        <f t="shared" si="50"/>
        <v>1044.6000000000001</v>
      </c>
      <c r="R181" s="285" t="s">
        <v>909</v>
      </c>
      <c r="S181" s="296" t="s">
        <v>910</v>
      </c>
    </row>
    <row r="182" spans="1:19" ht="36">
      <c r="A182" s="530"/>
      <c r="B182" s="530"/>
      <c r="C182" s="426" t="s">
        <v>123</v>
      </c>
      <c r="D182" s="565" t="s">
        <v>245</v>
      </c>
      <c r="E182" s="633" t="s">
        <v>401</v>
      </c>
      <c r="F182" s="244">
        <v>117.58</v>
      </c>
      <c r="G182" s="291">
        <v>1</v>
      </c>
      <c r="H182" s="212">
        <f t="shared" si="46"/>
        <v>119</v>
      </c>
      <c r="I182" s="300">
        <v>117.6</v>
      </c>
      <c r="J182" s="300">
        <v>1.4</v>
      </c>
      <c r="K182" s="300">
        <v>0</v>
      </c>
      <c r="L182" s="517">
        <f t="shared" si="52"/>
        <v>119</v>
      </c>
      <c r="M182" s="470">
        <f t="shared" si="51"/>
        <v>0</v>
      </c>
      <c r="N182" s="286">
        <v>0</v>
      </c>
      <c r="O182" s="294">
        <v>0</v>
      </c>
      <c r="P182" s="294">
        <v>0</v>
      </c>
      <c r="Q182" s="286">
        <f t="shared" si="50"/>
        <v>0</v>
      </c>
      <c r="R182" s="299">
        <v>0</v>
      </c>
      <c r="S182" s="296">
        <v>0</v>
      </c>
    </row>
    <row r="183" spans="1:19" ht="36">
      <c r="A183" s="530"/>
      <c r="B183" s="530"/>
      <c r="C183" s="426" t="s">
        <v>124</v>
      </c>
      <c r="D183" s="566"/>
      <c r="E183" s="635"/>
      <c r="F183" s="244">
        <v>82.31</v>
      </c>
      <c r="G183" s="291">
        <v>1</v>
      </c>
      <c r="H183" s="212">
        <f t="shared" si="46"/>
        <v>83.71000000000001</v>
      </c>
      <c r="I183" s="300">
        <v>82.31</v>
      </c>
      <c r="J183" s="300">
        <v>1.4</v>
      </c>
      <c r="K183" s="300">
        <v>0</v>
      </c>
      <c r="L183" s="517">
        <f t="shared" si="52"/>
        <v>83.71000000000001</v>
      </c>
      <c r="M183" s="470">
        <f t="shared" si="51"/>
        <v>0</v>
      </c>
      <c r="N183" s="286">
        <v>0</v>
      </c>
      <c r="O183" s="294">
        <v>0</v>
      </c>
      <c r="P183" s="294">
        <v>0</v>
      </c>
      <c r="Q183" s="286">
        <f t="shared" si="50"/>
        <v>0</v>
      </c>
      <c r="R183" s="299">
        <v>0</v>
      </c>
      <c r="S183" s="296">
        <v>0</v>
      </c>
    </row>
    <row r="184" spans="1:19" ht="36">
      <c r="A184" s="530"/>
      <c r="B184" s="530"/>
      <c r="C184" s="426" t="s">
        <v>125</v>
      </c>
      <c r="D184" s="567"/>
      <c r="E184" s="634"/>
      <c r="F184" s="244">
        <v>58.79</v>
      </c>
      <c r="G184" s="291">
        <v>3</v>
      </c>
      <c r="H184" s="212">
        <f>L184</f>
        <v>180.8</v>
      </c>
      <c r="I184" s="300">
        <v>176.4</v>
      </c>
      <c r="J184" s="300">
        <v>4.4</v>
      </c>
      <c r="K184" s="300">
        <v>0</v>
      </c>
      <c r="L184" s="517">
        <f t="shared" si="52"/>
        <v>180.8</v>
      </c>
      <c r="M184" s="470">
        <f t="shared" si="51"/>
        <v>0</v>
      </c>
      <c r="N184" s="286">
        <v>0</v>
      </c>
      <c r="O184" s="294">
        <v>0</v>
      </c>
      <c r="P184" s="294">
        <v>0</v>
      </c>
      <c r="Q184" s="286">
        <f t="shared" si="50"/>
        <v>0</v>
      </c>
      <c r="R184" s="299">
        <v>0</v>
      </c>
      <c r="S184" s="296">
        <v>0</v>
      </c>
    </row>
    <row r="185" spans="1:19" ht="48">
      <c r="A185" s="530"/>
      <c r="B185" s="530"/>
      <c r="C185" s="426" t="s">
        <v>532</v>
      </c>
      <c r="D185" s="55" t="s">
        <v>246</v>
      </c>
      <c r="E185" s="320" t="s">
        <v>404</v>
      </c>
      <c r="F185" s="247">
        <v>0.3952</v>
      </c>
      <c r="G185" s="291">
        <v>3</v>
      </c>
      <c r="H185" s="212">
        <f t="shared" si="46"/>
        <v>14.5</v>
      </c>
      <c r="I185" s="314">
        <v>14.3</v>
      </c>
      <c r="J185" s="314">
        <v>0.2</v>
      </c>
      <c r="K185" s="314">
        <v>0</v>
      </c>
      <c r="L185" s="517">
        <f t="shared" si="52"/>
        <v>14.5</v>
      </c>
      <c r="M185" s="470">
        <f t="shared" si="51"/>
        <v>6</v>
      </c>
      <c r="N185" s="286">
        <v>5.9</v>
      </c>
      <c r="O185" s="294">
        <v>0.1</v>
      </c>
      <c r="P185" s="294">
        <v>0</v>
      </c>
      <c r="Q185" s="286">
        <f t="shared" si="50"/>
        <v>6</v>
      </c>
      <c r="R185" s="296" t="s">
        <v>632</v>
      </c>
      <c r="S185" s="296" t="s">
        <v>632</v>
      </c>
    </row>
    <row r="186" spans="1:19" ht="60">
      <c r="A186" s="530"/>
      <c r="B186" s="530"/>
      <c r="C186" s="426" t="s">
        <v>126</v>
      </c>
      <c r="D186" s="55" t="s">
        <v>251</v>
      </c>
      <c r="E186" s="320" t="s">
        <v>624</v>
      </c>
      <c r="F186" s="244">
        <v>12.5</v>
      </c>
      <c r="G186" s="291">
        <v>225</v>
      </c>
      <c r="H186" s="212">
        <f t="shared" si="46"/>
        <v>34239.4</v>
      </c>
      <c r="I186" s="314">
        <v>33750</v>
      </c>
      <c r="J186" s="314">
        <v>489.4</v>
      </c>
      <c r="K186" s="314">
        <v>0</v>
      </c>
      <c r="L186" s="517">
        <f t="shared" si="52"/>
        <v>34239.4</v>
      </c>
      <c r="M186" s="470">
        <f t="shared" si="51"/>
        <v>14117.1</v>
      </c>
      <c r="N186" s="286">
        <v>13924.5</v>
      </c>
      <c r="O186" s="294">
        <v>192.6</v>
      </c>
      <c r="P186" s="294">
        <v>0</v>
      </c>
      <c r="Q186" s="286">
        <f t="shared" si="50"/>
        <v>14117.1</v>
      </c>
      <c r="R186" s="296" t="s">
        <v>911</v>
      </c>
      <c r="S186" s="296" t="s">
        <v>912</v>
      </c>
    </row>
    <row r="187" spans="1:19" ht="24">
      <c r="A187" s="530"/>
      <c r="B187" s="530"/>
      <c r="C187" s="426" t="s">
        <v>311</v>
      </c>
      <c r="D187" s="55" t="s">
        <v>252</v>
      </c>
      <c r="E187" s="320" t="s">
        <v>618</v>
      </c>
      <c r="F187" s="248" t="s">
        <v>728</v>
      </c>
      <c r="G187" s="11" t="s">
        <v>729</v>
      </c>
      <c r="H187" s="212">
        <f t="shared" si="46"/>
        <v>25978.3</v>
      </c>
      <c r="I187" s="316">
        <v>25714.5</v>
      </c>
      <c r="J187" s="316">
        <v>263.8</v>
      </c>
      <c r="K187" s="316">
        <v>0</v>
      </c>
      <c r="L187" s="517">
        <f t="shared" si="52"/>
        <v>25978.3</v>
      </c>
      <c r="M187" s="470">
        <f t="shared" si="51"/>
        <v>9938.300000000001</v>
      </c>
      <c r="N187" s="286">
        <v>9856.7</v>
      </c>
      <c r="O187" s="294">
        <v>81.6</v>
      </c>
      <c r="P187" s="294">
        <v>0</v>
      </c>
      <c r="Q187" s="286">
        <f t="shared" si="50"/>
        <v>9938.300000000001</v>
      </c>
      <c r="R187" s="296" t="s">
        <v>913</v>
      </c>
      <c r="S187" s="296" t="s">
        <v>914</v>
      </c>
    </row>
    <row r="188" spans="1:19" ht="60">
      <c r="A188" s="530"/>
      <c r="B188" s="530"/>
      <c r="C188" s="426" t="s">
        <v>127</v>
      </c>
      <c r="D188" s="55" t="s">
        <v>288</v>
      </c>
      <c r="E188" s="320" t="s">
        <v>442</v>
      </c>
      <c r="F188" s="244" t="s">
        <v>688</v>
      </c>
      <c r="G188" s="291">
        <v>20</v>
      </c>
      <c r="H188" s="212">
        <f t="shared" si="46"/>
        <v>850.2</v>
      </c>
      <c r="I188" s="314">
        <v>840</v>
      </c>
      <c r="J188" s="314">
        <v>10.2</v>
      </c>
      <c r="K188" s="314">
        <v>0</v>
      </c>
      <c r="L188" s="517">
        <f t="shared" si="52"/>
        <v>850.2</v>
      </c>
      <c r="M188" s="470">
        <f t="shared" si="51"/>
        <v>213.4</v>
      </c>
      <c r="N188" s="286">
        <v>210.9</v>
      </c>
      <c r="O188" s="294">
        <v>2.5</v>
      </c>
      <c r="P188" s="294">
        <v>0</v>
      </c>
      <c r="Q188" s="286">
        <f t="shared" si="50"/>
        <v>213.4</v>
      </c>
      <c r="R188" s="285" t="s">
        <v>646</v>
      </c>
      <c r="S188" s="285" t="s">
        <v>882</v>
      </c>
    </row>
    <row r="189" spans="1:19" ht="96">
      <c r="A189" s="530"/>
      <c r="B189" s="530"/>
      <c r="C189" s="426" t="s">
        <v>582</v>
      </c>
      <c r="D189" s="55" t="s">
        <v>289</v>
      </c>
      <c r="E189" s="320" t="s">
        <v>617</v>
      </c>
      <c r="F189" s="244" t="s">
        <v>501</v>
      </c>
      <c r="G189" s="291">
        <v>30</v>
      </c>
      <c r="H189" s="212">
        <f>L189</f>
        <v>913.5</v>
      </c>
      <c r="I189" s="314">
        <v>900</v>
      </c>
      <c r="J189" s="314">
        <v>13.5</v>
      </c>
      <c r="K189" s="314">
        <v>0</v>
      </c>
      <c r="L189" s="517">
        <f t="shared" si="52"/>
        <v>913.5</v>
      </c>
      <c r="M189" s="470">
        <f>Q189</f>
        <v>104.60000000000001</v>
      </c>
      <c r="N189" s="286">
        <v>103.4</v>
      </c>
      <c r="O189" s="294">
        <v>1.2</v>
      </c>
      <c r="P189" s="294">
        <v>0</v>
      </c>
      <c r="Q189" s="286">
        <f t="shared" si="50"/>
        <v>104.60000000000001</v>
      </c>
      <c r="R189" s="285" t="s">
        <v>632</v>
      </c>
      <c r="S189" s="296" t="s">
        <v>785</v>
      </c>
    </row>
    <row r="190" spans="1:19" ht="24">
      <c r="A190" s="530"/>
      <c r="B190" s="530"/>
      <c r="C190" s="426" t="s">
        <v>164</v>
      </c>
      <c r="D190" s="69"/>
      <c r="E190" s="290"/>
      <c r="F190" s="297"/>
      <c r="G190" s="291"/>
      <c r="H190" s="212">
        <f t="shared" si="46"/>
        <v>9419.7</v>
      </c>
      <c r="I190" s="301">
        <f>I191</f>
        <v>9200.2</v>
      </c>
      <c r="J190" s="301">
        <f>J191</f>
        <v>219.5</v>
      </c>
      <c r="K190" s="301">
        <f>K191</f>
        <v>0</v>
      </c>
      <c r="L190" s="520">
        <f>J190+I190+K190</f>
        <v>9419.7</v>
      </c>
      <c r="M190" s="294">
        <f>Q190</f>
        <v>966.8</v>
      </c>
      <c r="N190" s="294">
        <f>N191</f>
        <v>955.8</v>
      </c>
      <c r="O190" s="294">
        <f>O191</f>
        <v>11</v>
      </c>
      <c r="P190" s="294">
        <f>P191</f>
        <v>0</v>
      </c>
      <c r="Q190" s="286">
        <f t="shared" si="50"/>
        <v>966.8</v>
      </c>
      <c r="R190" s="299">
        <f>R191+R192+R193+R194</f>
        <v>38</v>
      </c>
      <c r="S190" s="299">
        <f>S191+S192+S193+S194</f>
        <v>27</v>
      </c>
    </row>
    <row r="191" spans="1:19" ht="29.25" customHeight="1">
      <c r="A191" s="530"/>
      <c r="B191" s="530"/>
      <c r="C191" s="304" t="s">
        <v>165</v>
      </c>
      <c r="D191" s="565" t="s">
        <v>290</v>
      </c>
      <c r="E191" s="633" t="s">
        <v>625</v>
      </c>
      <c r="F191" s="247" t="s">
        <v>733</v>
      </c>
      <c r="G191" s="291">
        <v>30</v>
      </c>
      <c r="H191" s="539">
        <f>I191+J191</f>
        <v>9419.7</v>
      </c>
      <c r="I191" s="572">
        <v>9200.2</v>
      </c>
      <c r="J191" s="572">
        <f>112.6+106.9</f>
        <v>219.5</v>
      </c>
      <c r="K191" s="433"/>
      <c r="L191" s="657">
        <f>J191+I191+K192</f>
        <v>9419.7</v>
      </c>
      <c r="M191" s="654">
        <f>Q191</f>
        <v>966.8</v>
      </c>
      <c r="N191" s="549">
        <v>955.8</v>
      </c>
      <c r="O191" s="561">
        <v>11</v>
      </c>
      <c r="P191" s="561">
        <v>0</v>
      </c>
      <c r="Q191" s="549">
        <f>O191+N191</f>
        <v>966.8</v>
      </c>
      <c r="R191" s="296">
        <v>29</v>
      </c>
      <c r="S191" s="296">
        <v>27</v>
      </c>
    </row>
    <row r="192" spans="1:19" ht="36">
      <c r="A192" s="530"/>
      <c r="B192" s="530"/>
      <c r="C192" s="304" t="s">
        <v>166</v>
      </c>
      <c r="D192" s="566"/>
      <c r="E192" s="635"/>
      <c r="F192" s="244" t="s">
        <v>734</v>
      </c>
      <c r="G192" s="80" t="s">
        <v>737</v>
      </c>
      <c r="H192" s="540"/>
      <c r="I192" s="573"/>
      <c r="J192" s="573"/>
      <c r="K192" s="434">
        <v>0</v>
      </c>
      <c r="L192" s="658"/>
      <c r="M192" s="655"/>
      <c r="N192" s="564"/>
      <c r="O192" s="562"/>
      <c r="P192" s="562"/>
      <c r="Q192" s="564"/>
      <c r="R192" s="299">
        <v>0</v>
      </c>
      <c r="S192" s="296">
        <v>0</v>
      </c>
    </row>
    <row r="193" spans="1:19" ht="29.25" customHeight="1">
      <c r="A193" s="530"/>
      <c r="B193" s="530"/>
      <c r="C193" s="304" t="s">
        <v>167</v>
      </c>
      <c r="D193" s="566"/>
      <c r="E193" s="635"/>
      <c r="F193" s="244" t="s">
        <v>735</v>
      </c>
      <c r="G193" s="291">
        <v>35</v>
      </c>
      <c r="H193" s="540"/>
      <c r="I193" s="573"/>
      <c r="J193" s="573"/>
      <c r="K193" s="434"/>
      <c r="L193" s="658"/>
      <c r="M193" s="655"/>
      <c r="N193" s="564"/>
      <c r="O193" s="562"/>
      <c r="P193" s="562"/>
      <c r="Q193" s="564"/>
      <c r="R193" s="299">
        <v>6</v>
      </c>
      <c r="S193" s="296">
        <v>0</v>
      </c>
    </row>
    <row r="194" spans="1:19" ht="24.75" customHeight="1">
      <c r="A194" s="530"/>
      <c r="B194" s="530"/>
      <c r="C194" s="304" t="s">
        <v>168</v>
      </c>
      <c r="D194" s="567"/>
      <c r="E194" s="634"/>
      <c r="F194" s="244" t="s">
        <v>736</v>
      </c>
      <c r="G194" s="291">
        <v>20</v>
      </c>
      <c r="H194" s="541"/>
      <c r="I194" s="574"/>
      <c r="J194" s="574"/>
      <c r="K194" s="435"/>
      <c r="L194" s="659"/>
      <c r="M194" s="656"/>
      <c r="N194" s="550"/>
      <c r="O194" s="563"/>
      <c r="P194" s="563"/>
      <c r="Q194" s="550"/>
      <c r="R194" s="299">
        <v>3</v>
      </c>
      <c r="S194" s="296">
        <v>0</v>
      </c>
    </row>
    <row r="195" spans="1:19" ht="26.25" customHeight="1">
      <c r="A195" s="530"/>
      <c r="B195" s="530"/>
      <c r="C195" s="426" t="s">
        <v>14</v>
      </c>
      <c r="D195" s="55" t="s">
        <v>277</v>
      </c>
      <c r="E195" s="320" t="s">
        <v>386</v>
      </c>
      <c r="F195" s="247" t="s">
        <v>689</v>
      </c>
      <c r="G195" s="291">
        <v>75</v>
      </c>
      <c r="H195" s="212">
        <f t="shared" si="46"/>
        <v>674.4</v>
      </c>
      <c r="I195" s="314">
        <v>669</v>
      </c>
      <c r="J195" s="314">
        <v>5.4</v>
      </c>
      <c r="K195" s="314">
        <v>0</v>
      </c>
      <c r="L195" s="517">
        <f>J195+I195+K195</f>
        <v>674.4</v>
      </c>
      <c r="M195" s="470">
        <f aca="true" t="shared" si="53" ref="M195:M201">Q195</f>
        <v>117.5</v>
      </c>
      <c r="N195" s="286">
        <v>116.8</v>
      </c>
      <c r="O195" s="294">
        <v>0.7</v>
      </c>
      <c r="P195" s="294">
        <v>0</v>
      </c>
      <c r="Q195" s="286">
        <f aca="true" t="shared" si="54" ref="Q195:Q201">O195+N195+P195</f>
        <v>117.5</v>
      </c>
      <c r="R195" s="299">
        <v>11</v>
      </c>
      <c r="S195" s="296">
        <v>0</v>
      </c>
    </row>
    <row r="196" spans="1:19" ht="46.5" customHeight="1">
      <c r="A196" s="530"/>
      <c r="B196" s="530"/>
      <c r="C196" s="426" t="s">
        <v>128</v>
      </c>
      <c r="D196" s="55" t="s">
        <v>287</v>
      </c>
      <c r="E196" s="320" t="s">
        <v>413</v>
      </c>
      <c r="F196" s="244" t="s">
        <v>690</v>
      </c>
      <c r="G196" s="291">
        <v>550</v>
      </c>
      <c r="H196" s="212">
        <f t="shared" si="46"/>
        <v>16613.7</v>
      </c>
      <c r="I196" s="314">
        <v>16384.3</v>
      </c>
      <c r="J196" s="314">
        <v>229.4</v>
      </c>
      <c r="K196" s="314">
        <v>0</v>
      </c>
      <c r="L196" s="517">
        <f aca="true" t="shared" si="55" ref="L196:L201">J196+I196+K196</f>
        <v>16613.7</v>
      </c>
      <c r="M196" s="470">
        <f t="shared" si="53"/>
        <v>6474.3</v>
      </c>
      <c r="N196" s="286">
        <v>6393.8</v>
      </c>
      <c r="O196" s="294">
        <v>80.5</v>
      </c>
      <c r="P196" s="294">
        <v>0</v>
      </c>
      <c r="Q196" s="286">
        <f t="shared" si="54"/>
        <v>6474.3</v>
      </c>
      <c r="R196" s="296">
        <v>575</v>
      </c>
      <c r="S196" s="296">
        <v>452</v>
      </c>
    </row>
    <row r="197" spans="1:19" ht="46.5" customHeight="1">
      <c r="A197" s="530"/>
      <c r="B197" s="530"/>
      <c r="C197" s="426" t="s">
        <v>466</v>
      </c>
      <c r="D197" s="55"/>
      <c r="E197" s="320" t="s">
        <v>467</v>
      </c>
      <c r="F197" s="244" t="s">
        <v>767</v>
      </c>
      <c r="G197" s="291">
        <v>41</v>
      </c>
      <c r="H197" s="212">
        <f t="shared" si="46"/>
        <v>13229.2</v>
      </c>
      <c r="I197" s="314">
        <v>13229.2</v>
      </c>
      <c r="J197" s="314">
        <v>0</v>
      </c>
      <c r="K197" s="314">
        <v>0</v>
      </c>
      <c r="L197" s="517">
        <f t="shared" si="55"/>
        <v>13229.2</v>
      </c>
      <c r="M197" s="470">
        <f t="shared" si="53"/>
        <v>3508.9</v>
      </c>
      <c r="N197" s="294">
        <v>3508.9</v>
      </c>
      <c r="O197" s="294">
        <v>0</v>
      </c>
      <c r="P197" s="294">
        <v>0</v>
      </c>
      <c r="Q197" s="286">
        <f t="shared" si="54"/>
        <v>3508.9</v>
      </c>
      <c r="R197" s="296">
        <v>55</v>
      </c>
      <c r="S197" s="296">
        <v>55</v>
      </c>
    </row>
    <row r="198" spans="1:20" ht="69" customHeight="1">
      <c r="A198" s="530"/>
      <c r="B198" s="530"/>
      <c r="C198" s="426" t="s">
        <v>469</v>
      </c>
      <c r="D198" s="55"/>
      <c r="E198" s="320" t="s">
        <v>468</v>
      </c>
      <c r="F198" s="244" t="s">
        <v>766</v>
      </c>
      <c r="G198" s="291">
        <v>10</v>
      </c>
      <c r="H198" s="212">
        <f t="shared" si="46"/>
        <v>2274</v>
      </c>
      <c r="I198" s="314">
        <v>1840</v>
      </c>
      <c r="J198" s="314">
        <v>434</v>
      </c>
      <c r="K198" s="314">
        <v>0</v>
      </c>
      <c r="L198" s="517">
        <f t="shared" si="55"/>
        <v>2274</v>
      </c>
      <c r="M198" s="470">
        <f t="shared" si="53"/>
        <v>33.4</v>
      </c>
      <c r="N198" s="294">
        <v>0</v>
      </c>
      <c r="O198" s="294">
        <v>33.4</v>
      </c>
      <c r="P198" s="294">
        <v>0</v>
      </c>
      <c r="Q198" s="286">
        <f t="shared" si="54"/>
        <v>33.4</v>
      </c>
      <c r="R198" s="299">
        <v>2</v>
      </c>
      <c r="S198" s="296">
        <v>2</v>
      </c>
      <c r="T198" s="292" t="s">
        <v>840</v>
      </c>
    </row>
    <row r="199" spans="1:20" ht="46.5" customHeight="1">
      <c r="A199" s="530"/>
      <c r="B199" s="530"/>
      <c r="C199" s="426" t="s">
        <v>473</v>
      </c>
      <c r="D199" s="55"/>
      <c r="E199" s="320" t="s">
        <v>474</v>
      </c>
      <c r="F199" s="244" t="s">
        <v>519</v>
      </c>
      <c r="G199" s="291">
        <v>50</v>
      </c>
      <c r="H199" s="212">
        <f t="shared" si="46"/>
        <v>420</v>
      </c>
      <c r="I199" s="314">
        <v>420</v>
      </c>
      <c r="J199" s="314">
        <v>0</v>
      </c>
      <c r="K199" s="314">
        <v>0</v>
      </c>
      <c r="L199" s="512">
        <f t="shared" si="55"/>
        <v>420</v>
      </c>
      <c r="M199" s="470">
        <f t="shared" si="53"/>
        <v>350</v>
      </c>
      <c r="N199" s="294">
        <v>0</v>
      </c>
      <c r="O199" s="294">
        <v>0</v>
      </c>
      <c r="P199" s="294">
        <v>350</v>
      </c>
      <c r="Q199" s="286">
        <f t="shared" si="54"/>
        <v>350</v>
      </c>
      <c r="R199" s="296">
        <v>37</v>
      </c>
      <c r="S199" s="296">
        <v>32</v>
      </c>
      <c r="T199" s="292">
        <v>127</v>
      </c>
    </row>
    <row r="200" spans="1:20" ht="36.75" customHeight="1">
      <c r="A200" s="531"/>
      <c r="B200" s="530"/>
      <c r="C200" s="426" t="s">
        <v>486</v>
      </c>
      <c r="D200" s="71"/>
      <c r="E200" s="291" t="s">
        <v>487</v>
      </c>
      <c r="F200" s="247">
        <v>1.54</v>
      </c>
      <c r="G200" s="71">
        <v>300</v>
      </c>
      <c r="H200" s="212">
        <f t="shared" si="46"/>
        <v>462</v>
      </c>
      <c r="I200" s="314">
        <v>462</v>
      </c>
      <c r="J200" s="314">
        <v>0</v>
      </c>
      <c r="K200" s="314">
        <v>0</v>
      </c>
      <c r="L200" s="517">
        <f t="shared" si="55"/>
        <v>462</v>
      </c>
      <c r="M200" s="470">
        <f t="shared" si="53"/>
        <v>298.8</v>
      </c>
      <c r="N200" s="294">
        <v>298.8</v>
      </c>
      <c r="O200" s="294">
        <v>0</v>
      </c>
      <c r="P200" s="294">
        <v>0</v>
      </c>
      <c r="Q200" s="286">
        <f t="shared" si="54"/>
        <v>298.8</v>
      </c>
      <c r="R200" s="299">
        <v>84</v>
      </c>
      <c r="S200" s="296">
        <v>0</v>
      </c>
      <c r="T200" s="292"/>
    </row>
    <row r="201" spans="1:21" ht="185.25" customHeight="1">
      <c r="A201" s="429"/>
      <c r="B201" s="531"/>
      <c r="C201" s="426" t="s">
        <v>548</v>
      </c>
      <c r="D201" s="71" t="s">
        <v>421</v>
      </c>
      <c r="E201" s="291" t="s">
        <v>549</v>
      </c>
      <c r="F201" s="247" t="s">
        <v>674</v>
      </c>
      <c r="G201" s="71">
        <v>19</v>
      </c>
      <c r="H201" s="214">
        <v>666.5</v>
      </c>
      <c r="I201" s="314">
        <v>0</v>
      </c>
      <c r="J201" s="314">
        <v>0</v>
      </c>
      <c r="K201" s="314">
        <v>666.5</v>
      </c>
      <c r="L201" s="517">
        <f t="shared" si="55"/>
        <v>666.5</v>
      </c>
      <c r="M201" s="470">
        <f t="shared" si="53"/>
        <v>220</v>
      </c>
      <c r="N201" s="294">
        <v>0</v>
      </c>
      <c r="O201" s="294">
        <v>0</v>
      </c>
      <c r="P201" s="294">
        <v>220</v>
      </c>
      <c r="Q201" s="286">
        <f t="shared" si="54"/>
        <v>220</v>
      </c>
      <c r="R201" s="296" t="s">
        <v>805</v>
      </c>
      <c r="S201" s="285" t="s">
        <v>806</v>
      </c>
      <c r="T201" s="292">
        <v>101.2</v>
      </c>
      <c r="U201" s="292">
        <f>Q201-T201</f>
        <v>118.8</v>
      </c>
    </row>
    <row r="202" spans="1:19" s="278" customFormat="1" ht="21.75" customHeight="1">
      <c r="A202" s="96"/>
      <c r="B202" s="34" t="s">
        <v>316</v>
      </c>
      <c r="C202" s="309"/>
      <c r="D202" s="279"/>
      <c r="E202" s="279"/>
      <c r="F202" s="309"/>
      <c r="G202" s="309"/>
      <c r="H202" s="279">
        <f>H201+H200+H199+H198+H197+H196+H195+H190+H189+H188+H187+H186+H185+H184+H183+H182+H181+H180+H179+H178+H177+H176+H175+H174+H173+H172+H171+H170+H169+H168+H167+H166+H165+H164+H163+H162+H161+H160+H159+H158+H157+H156+H155+H154+H153+H152+H151+H150+H149+H148</f>
        <v>1116652.4970000002</v>
      </c>
      <c r="I202" s="279">
        <f aca="true" t="shared" si="56" ref="I202:Q202">I201+I200+I199+I198+I197+I196+I195+I190+I189+I188+I187+I186+I185+I184+I183+I182+I181+I180+I179+I178+I177+I176+I175+I174+I173+I172+I171+I170+I169+I168+I167+I166+I165+I164+I163+I162+I161+I160+I159+I158+I157+I156+I155+I154+I153+I152+I151+I150+I149+I148</f>
        <v>1097136.1970000002</v>
      </c>
      <c r="J202" s="279">
        <f t="shared" si="56"/>
        <v>18849.8</v>
      </c>
      <c r="K202" s="279">
        <f t="shared" si="56"/>
        <v>666.5</v>
      </c>
      <c r="L202" s="279">
        <f t="shared" si="56"/>
        <v>1116652.4970000002</v>
      </c>
      <c r="M202" s="279">
        <f t="shared" si="56"/>
        <v>430878.46</v>
      </c>
      <c r="N202" s="279">
        <f t="shared" si="56"/>
        <v>423870.16000000003</v>
      </c>
      <c r="O202" s="279">
        <f t="shared" si="56"/>
        <v>6438.299999999999</v>
      </c>
      <c r="P202" s="279">
        <f t="shared" si="56"/>
        <v>570</v>
      </c>
      <c r="Q202" s="279">
        <f t="shared" si="56"/>
        <v>430878.46</v>
      </c>
      <c r="R202" s="279"/>
      <c r="S202" s="279"/>
    </row>
    <row r="203" spans="1:19" ht="24">
      <c r="A203" s="534" t="s">
        <v>129</v>
      </c>
      <c r="B203" s="534" t="s">
        <v>452</v>
      </c>
      <c r="C203" s="426" t="s">
        <v>130</v>
      </c>
      <c r="D203" s="565" t="s">
        <v>259</v>
      </c>
      <c r="E203" s="633" t="s">
        <v>366</v>
      </c>
      <c r="F203" s="244">
        <v>20</v>
      </c>
      <c r="G203" s="80" t="s">
        <v>712</v>
      </c>
      <c r="H203" s="568">
        <f>L203</f>
        <v>625</v>
      </c>
      <c r="I203" s="559">
        <v>615</v>
      </c>
      <c r="J203" s="559">
        <v>10</v>
      </c>
      <c r="K203" s="559">
        <v>0</v>
      </c>
      <c r="L203" s="657">
        <f>I203+J203+K203</f>
        <v>625</v>
      </c>
      <c r="M203" s="470">
        <f>Q203</f>
        <v>170</v>
      </c>
      <c r="N203" s="286">
        <v>169.3</v>
      </c>
      <c r="O203" s="294">
        <v>0.7</v>
      </c>
      <c r="P203" s="294">
        <v>0</v>
      </c>
      <c r="Q203" s="549">
        <f>N203+O203</f>
        <v>170</v>
      </c>
      <c r="R203" s="299">
        <v>5</v>
      </c>
      <c r="S203" s="296" t="s">
        <v>628</v>
      </c>
    </row>
    <row r="204" spans="1:19" ht="24">
      <c r="A204" s="530"/>
      <c r="B204" s="530"/>
      <c r="C204" s="426" t="s">
        <v>131</v>
      </c>
      <c r="D204" s="566"/>
      <c r="E204" s="635"/>
      <c r="F204" s="244">
        <v>21</v>
      </c>
      <c r="G204" s="80" t="s">
        <v>712</v>
      </c>
      <c r="H204" s="569"/>
      <c r="I204" s="560"/>
      <c r="J204" s="560"/>
      <c r="K204" s="560"/>
      <c r="L204" s="659"/>
      <c r="M204" s="470"/>
      <c r="N204" s="286"/>
      <c r="O204" s="294"/>
      <c r="P204" s="294">
        <v>0</v>
      </c>
      <c r="Q204" s="550"/>
      <c r="R204" s="299">
        <v>9</v>
      </c>
      <c r="S204" s="296" t="s">
        <v>785</v>
      </c>
    </row>
    <row r="205" spans="1:19" ht="36">
      <c r="A205" s="530"/>
      <c r="B205" s="530"/>
      <c r="C205" s="426" t="s">
        <v>132</v>
      </c>
      <c r="D205" s="567"/>
      <c r="E205" s="634"/>
      <c r="F205" s="244">
        <v>2</v>
      </c>
      <c r="G205" s="291">
        <v>30</v>
      </c>
      <c r="H205" s="215">
        <f aca="true" t="shared" si="57" ref="H205:H210">L205</f>
        <v>730</v>
      </c>
      <c r="I205" s="314">
        <v>720</v>
      </c>
      <c r="J205" s="314">
        <v>10</v>
      </c>
      <c r="K205" s="314">
        <v>0</v>
      </c>
      <c r="L205" s="517">
        <f aca="true" t="shared" si="58" ref="L205:L210">I205+J205+K205</f>
        <v>730</v>
      </c>
      <c r="M205" s="470">
        <f>N205+O205</f>
        <v>191.8</v>
      </c>
      <c r="N205" s="286">
        <v>188</v>
      </c>
      <c r="O205" s="294">
        <v>3.8</v>
      </c>
      <c r="P205" s="294">
        <v>0</v>
      </c>
      <c r="Q205" s="286">
        <f aca="true" t="shared" si="59" ref="Q205:Q210">N205+O205</f>
        <v>191.8</v>
      </c>
      <c r="R205" s="296">
        <v>31</v>
      </c>
      <c r="S205" s="296" t="s">
        <v>915</v>
      </c>
    </row>
    <row r="206" spans="1:19" ht="24">
      <c r="A206" s="530"/>
      <c r="B206" s="530"/>
      <c r="C206" s="426" t="s">
        <v>134</v>
      </c>
      <c r="D206" s="55" t="s">
        <v>205</v>
      </c>
      <c r="E206" s="320" t="s">
        <v>363</v>
      </c>
      <c r="F206" s="244">
        <v>3</v>
      </c>
      <c r="G206" s="291">
        <v>890</v>
      </c>
      <c r="H206" s="212">
        <f t="shared" si="57"/>
        <v>30544.6</v>
      </c>
      <c r="I206" s="314">
        <v>30096</v>
      </c>
      <c r="J206" s="314">
        <v>448.6</v>
      </c>
      <c r="K206" s="314">
        <v>0</v>
      </c>
      <c r="L206" s="517">
        <f t="shared" si="58"/>
        <v>30544.6</v>
      </c>
      <c r="M206" s="470">
        <f>Q206</f>
        <v>12063.3</v>
      </c>
      <c r="N206" s="286">
        <v>11868</v>
      </c>
      <c r="O206" s="294">
        <v>195.3</v>
      </c>
      <c r="P206" s="294">
        <v>0</v>
      </c>
      <c r="Q206" s="286">
        <f t="shared" si="59"/>
        <v>12063.3</v>
      </c>
      <c r="R206" s="296">
        <v>806</v>
      </c>
      <c r="S206" s="296" t="s">
        <v>916</v>
      </c>
    </row>
    <row r="207" spans="1:19" ht="36">
      <c r="A207" s="530"/>
      <c r="B207" s="530"/>
      <c r="C207" s="426" t="s">
        <v>135</v>
      </c>
      <c r="D207" s="55" t="s">
        <v>206</v>
      </c>
      <c r="E207" s="320" t="s">
        <v>362</v>
      </c>
      <c r="F207" s="244">
        <v>10</v>
      </c>
      <c r="G207" s="291">
        <v>400</v>
      </c>
      <c r="H207" s="212">
        <f t="shared" si="57"/>
        <v>4100</v>
      </c>
      <c r="I207" s="314">
        <v>4000</v>
      </c>
      <c r="J207" s="314">
        <v>100</v>
      </c>
      <c r="K207" s="314">
        <v>0</v>
      </c>
      <c r="L207" s="517">
        <f t="shared" si="58"/>
        <v>4100</v>
      </c>
      <c r="M207" s="470">
        <f>Q207</f>
        <v>1913.4</v>
      </c>
      <c r="N207" s="286">
        <v>1870</v>
      </c>
      <c r="O207" s="294">
        <v>43.4</v>
      </c>
      <c r="P207" s="294">
        <v>0</v>
      </c>
      <c r="Q207" s="286">
        <f t="shared" si="59"/>
        <v>1913.4</v>
      </c>
      <c r="R207" s="299">
        <v>178</v>
      </c>
      <c r="S207" s="296" t="s">
        <v>628</v>
      </c>
    </row>
    <row r="208" spans="1:19" ht="61.5" customHeight="1">
      <c r="A208" s="530"/>
      <c r="B208" s="530"/>
      <c r="C208" s="426" t="s">
        <v>563</v>
      </c>
      <c r="D208" s="55" t="s">
        <v>207</v>
      </c>
      <c r="E208" s="320" t="s">
        <v>365</v>
      </c>
      <c r="F208" s="244">
        <v>6</v>
      </c>
      <c r="G208" s="291">
        <v>90</v>
      </c>
      <c r="H208" s="212">
        <f t="shared" si="57"/>
        <v>6057.8</v>
      </c>
      <c r="I208" s="314">
        <v>5980</v>
      </c>
      <c r="J208" s="314">
        <v>77.8</v>
      </c>
      <c r="K208" s="314">
        <v>0</v>
      </c>
      <c r="L208" s="517">
        <f t="shared" si="58"/>
        <v>6057.8</v>
      </c>
      <c r="M208" s="470">
        <f>Q208</f>
        <v>2427.3</v>
      </c>
      <c r="N208" s="286">
        <v>2400</v>
      </c>
      <c r="O208" s="294">
        <v>27.3</v>
      </c>
      <c r="P208" s="294">
        <v>0</v>
      </c>
      <c r="Q208" s="286">
        <f t="shared" si="59"/>
        <v>2427.3</v>
      </c>
      <c r="R208" s="296" t="s">
        <v>917</v>
      </c>
      <c r="S208" s="296" t="s">
        <v>918</v>
      </c>
    </row>
    <row r="209" spans="1:19" ht="51" customHeight="1">
      <c r="A209" s="530"/>
      <c r="B209" s="530"/>
      <c r="C209" s="426" t="s">
        <v>136</v>
      </c>
      <c r="D209" s="55" t="s">
        <v>261</v>
      </c>
      <c r="E209" s="320" t="s">
        <v>443</v>
      </c>
      <c r="F209" s="244">
        <v>2.4</v>
      </c>
      <c r="G209" s="291">
        <v>850</v>
      </c>
      <c r="H209" s="212">
        <f t="shared" si="57"/>
        <v>2040</v>
      </c>
      <c r="I209" s="314">
        <v>2040</v>
      </c>
      <c r="J209" s="314">
        <v>0</v>
      </c>
      <c r="K209" s="314">
        <v>0</v>
      </c>
      <c r="L209" s="517">
        <f t="shared" si="58"/>
        <v>2040</v>
      </c>
      <c r="M209" s="470">
        <f>Q209</f>
        <v>0</v>
      </c>
      <c r="N209" s="286">
        <v>0</v>
      </c>
      <c r="O209" s="294">
        <v>0</v>
      </c>
      <c r="P209" s="294">
        <v>0</v>
      </c>
      <c r="Q209" s="286">
        <f t="shared" si="59"/>
        <v>0</v>
      </c>
      <c r="R209" s="296">
        <v>0</v>
      </c>
      <c r="S209" s="296">
        <v>0</v>
      </c>
    </row>
    <row r="210" spans="1:19" ht="24">
      <c r="A210" s="530"/>
      <c r="B210" s="530"/>
      <c r="C210" s="426" t="s">
        <v>137</v>
      </c>
      <c r="D210" s="55" t="s">
        <v>258</v>
      </c>
      <c r="E210" s="320" t="s">
        <v>364</v>
      </c>
      <c r="F210" s="247">
        <v>3.75</v>
      </c>
      <c r="G210" s="291">
        <v>20</v>
      </c>
      <c r="H210" s="212">
        <f t="shared" si="57"/>
        <v>75</v>
      </c>
      <c r="I210" s="314">
        <v>75</v>
      </c>
      <c r="J210" s="314">
        <v>0</v>
      </c>
      <c r="K210" s="314">
        <v>0</v>
      </c>
      <c r="L210" s="517">
        <f t="shared" si="58"/>
        <v>75</v>
      </c>
      <c r="M210" s="470">
        <f>Q210</f>
        <v>0</v>
      </c>
      <c r="N210" s="286">
        <v>0</v>
      </c>
      <c r="O210" s="294">
        <v>0</v>
      </c>
      <c r="P210" s="294">
        <v>0</v>
      </c>
      <c r="Q210" s="286">
        <f t="shared" si="59"/>
        <v>0</v>
      </c>
      <c r="R210" s="299">
        <v>0</v>
      </c>
      <c r="S210" s="296">
        <v>0</v>
      </c>
    </row>
    <row r="211" spans="1:19" s="278" customFormat="1" ht="19.5" customHeight="1">
      <c r="A211" s="309"/>
      <c r="B211" s="34" t="s">
        <v>316</v>
      </c>
      <c r="C211" s="309"/>
      <c r="D211" s="279"/>
      <c r="E211" s="279"/>
      <c r="F211" s="309"/>
      <c r="G211" s="309"/>
      <c r="H211" s="279">
        <f>H210+H209+H208+H207+H206+H205+H204+H203</f>
        <v>44172.399999999994</v>
      </c>
      <c r="I211" s="279">
        <f aca="true" t="shared" si="60" ref="I211:Q211">I210+I209+I208+I207+I206+I205+I204+I203</f>
        <v>43526</v>
      </c>
      <c r="J211" s="279">
        <f t="shared" si="60"/>
        <v>646.4000000000001</v>
      </c>
      <c r="K211" s="279">
        <f t="shared" si="60"/>
        <v>0</v>
      </c>
      <c r="L211" s="279">
        <f t="shared" si="60"/>
        <v>44172.399999999994</v>
      </c>
      <c r="M211" s="279">
        <f t="shared" si="60"/>
        <v>16765.8</v>
      </c>
      <c r="N211" s="279">
        <f t="shared" si="60"/>
        <v>16495.3</v>
      </c>
      <c r="O211" s="279">
        <f t="shared" si="60"/>
        <v>270.5</v>
      </c>
      <c r="P211" s="279">
        <f t="shared" si="60"/>
        <v>0</v>
      </c>
      <c r="Q211" s="279">
        <f t="shared" si="60"/>
        <v>16765.8</v>
      </c>
      <c r="R211" s="279"/>
      <c r="S211" s="279"/>
    </row>
    <row r="212" spans="1:19" ht="58.5" customHeight="1">
      <c r="A212" s="534" t="s">
        <v>138</v>
      </c>
      <c r="B212" s="557" t="s">
        <v>322</v>
      </c>
      <c r="C212" s="426" t="s">
        <v>139</v>
      </c>
      <c r="D212" s="535" t="s">
        <v>609</v>
      </c>
      <c r="E212" s="639" t="s">
        <v>293</v>
      </c>
      <c r="F212" s="244">
        <v>350</v>
      </c>
      <c r="G212" s="291">
        <v>1</v>
      </c>
      <c r="H212" s="212">
        <f>L212</f>
        <v>350</v>
      </c>
      <c r="I212" s="300">
        <v>350</v>
      </c>
      <c r="J212" s="300">
        <v>0</v>
      </c>
      <c r="K212" s="313">
        <v>0</v>
      </c>
      <c r="L212" s="517">
        <f>I212+J212+K212</f>
        <v>350</v>
      </c>
      <c r="M212" s="470">
        <f>Q212</f>
        <v>0</v>
      </c>
      <c r="N212" s="294">
        <v>0</v>
      </c>
      <c r="O212" s="294">
        <v>0</v>
      </c>
      <c r="P212" s="294">
        <v>0</v>
      </c>
      <c r="Q212" s="286">
        <f>O212+N212</f>
        <v>0</v>
      </c>
      <c r="R212" s="299">
        <v>0</v>
      </c>
      <c r="S212" s="296">
        <v>0</v>
      </c>
    </row>
    <row r="213" spans="1:19" ht="50.25" customHeight="1">
      <c r="A213" s="530"/>
      <c r="B213" s="557"/>
      <c r="C213" s="426" t="s">
        <v>140</v>
      </c>
      <c r="D213" s="558"/>
      <c r="E213" s="640"/>
      <c r="F213" s="244" t="s">
        <v>502</v>
      </c>
      <c r="G213" s="291">
        <v>8</v>
      </c>
      <c r="H213" s="212">
        <f>L213</f>
        <v>521.3</v>
      </c>
      <c r="I213" s="300">
        <v>521.3</v>
      </c>
      <c r="J213" s="300">
        <v>0</v>
      </c>
      <c r="K213" s="313">
        <v>0</v>
      </c>
      <c r="L213" s="517">
        <f>I213+J213+K213</f>
        <v>521.3</v>
      </c>
      <c r="M213" s="470">
        <f>Q213</f>
        <v>159.8</v>
      </c>
      <c r="N213" s="286">
        <v>159.8</v>
      </c>
      <c r="O213" s="294">
        <v>0</v>
      </c>
      <c r="P213" s="294">
        <v>0</v>
      </c>
      <c r="Q213" s="286">
        <f>O213+N213</f>
        <v>159.8</v>
      </c>
      <c r="R213" s="296">
        <v>8</v>
      </c>
      <c r="S213" s="296">
        <v>8</v>
      </c>
    </row>
    <row r="214" spans="1:19" s="278" customFormat="1" ht="21.75" customHeight="1">
      <c r="A214" s="107"/>
      <c r="B214" s="108" t="s">
        <v>316</v>
      </c>
      <c r="C214" s="309"/>
      <c r="D214" s="309"/>
      <c r="E214" s="309"/>
      <c r="F214" s="109"/>
      <c r="G214" s="309"/>
      <c r="H214" s="309">
        <f>SUM(H212:H213)</f>
        <v>871.3</v>
      </c>
      <c r="I214" s="309">
        <f aca="true" t="shared" si="61" ref="I214:Q214">SUM(I212:I213)</f>
        <v>871.3</v>
      </c>
      <c r="J214" s="309">
        <f t="shared" si="61"/>
        <v>0</v>
      </c>
      <c r="K214" s="309">
        <f t="shared" si="61"/>
        <v>0</v>
      </c>
      <c r="L214" s="309">
        <f t="shared" si="61"/>
        <v>871.3</v>
      </c>
      <c r="M214" s="309">
        <f t="shared" si="61"/>
        <v>159.8</v>
      </c>
      <c r="N214" s="309">
        <f t="shared" si="61"/>
        <v>159.8</v>
      </c>
      <c r="O214" s="309">
        <f t="shared" si="61"/>
        <v>0</v>
      </c>
      <c r="P214" s="309">
        <f t="shared" si="61"/>
        <v>0</v>
      </c>
      <c r="Q214" s="309">
        <f t="shared" si="61"/>
        <v>159.8</v>
      </c>
      <c r="R214" s="309"/>
      <c r="S214" s="309"/>
    </row>
    <row r="215" spans="1:19" ht="138" customHeight="1">
      <c r="A215" s="530" t="s">
        <v>143</v>
      </c>
      <c r="B215" s="534" t="s">
        <v>323</v>
      </c>
      <c r="C215" s="134" t="s">
        <v>141</v>
      </c>
      <c r="D215" s="61" t="s">
        <v>294</v>
      </c>
      <c r="E215" s="641" t="s">
        <v>444</v>
      </c>
      <c r="F215" s="255" t="s">
        <v>754</v>
      </c>
      <c r="G215" s="291">
        <v>5800</v>
      </c>
      <c r="H215" s="212">
        <v>90864.3</v>
      </c>
      <c r="I215" s="300">
        <v>89521.5</v>
      </c>
      <c r="J215" s="300">
        <v>1342.8</v>
      </c>
      <c r="K215" s="300">
        <v>0</v>
      </c>
      <c r="L215" s="517">
        <f>I215+J215+K215</f>
        <v>90864.3</v>
      </c>
      <c r="M215" s="470">
        <f aca="true" t="shared" si="62" ref="M215:M223">Q215</f>
        <v>30804.3</v>
      </c>
      <c r="N215" s="319">
        <v>30339.5</v>
      </c>
      <c r="O215" s="319">
        <v>464.8</v>
      </c>
      <c r="P215" s="294">
        <v>0</v>
      </c>
      <c r="Q215" s="286">
        <f aca="true" t="shared" si="63" ref="Q215:Q223">O215+N215</f>
        <v>30804.3</v>
      </c>
      <c r="R215" s="91">
        <v>1612</v>
      </c>
      <c r="S215" s="296">
        <v>226</v>
      </c>
    </row>
    <row r="216" spans="1:19" ht="138" customHeight="1">
      <c r="A216" s="530"/>
      <c r="B216" s="530"/>
      <c r="C216" s="134" t="s">
        <v>527</v>
      </c>
      <c r="D216" s="61"/>
      <c r="E216" s="642"/>
      <c r="F216" s="244" t="s">
        <v>755</v>
      </c>
      <c r="G216" s="291">
        <v>587</v>
      </c>
      <c r="H216" s="212">
        <v>4030.5</v>
      </c>
      <c r="I216" s="300">
        <v>0</v>
      </c>
      <c r="J216" s="300">
        <v>4030.5</v>
      </c>
      <c r="K216" s="300">
        <v>0</v>
      </c>
      <c r="L216" s="517">
        <f aca="true" t="shared" si="64" ref="L216:L223">I216+J216+K216</f>
        <v>4030.5</v>
      </c>
      <c r="M216" s="470">
        <f t="shared" si="62"/>
        <v>1633.3</v>
      </c>
      <c r="N216" s="319">
        <v>0</v>
      </c>
      <c r="O216" s="319">
        <v>1633.3</v>
      </c>
      <c r="P216" s="294">
        <v>0</v>
      </c>
      <c r="Q216" s="286">
        <f t="shared" si="63"/>
        <v>1633.3</v>
      </c>
      <c r="R216" s="91">
        <v>167</v>
      </c>
      <c r="S216" s="296">
        <v>65</v>
      </c>
    </row>
    <row r="217" spans="1:19" ht="69" customHeight="1">
      <c r="A217" s="530"/>
      <c r="B217" s="530"/>
      <c r="C217" s="134" t="s">
        <v>142</v>
      </c>
      <c r="D217" s="61" t="s">
        <v>295</v>
      </c>
      <c r="E217" s="641" t="s">
        <v>445</v>
      </c>
      <c r="F217" s="244" t="s">
        <v>757</v>
      </c>
      <c r="G217" s="291">
        <v>1200</v>
      </c>
      <c r="H217" s="212">
        <v>25262.7</v>
      </c>
      <c r="I217" s="300">
        <v>25058.2</v>
      </c>
      <c r="J217" s="300">
        <v>204.5</v>
      </c>
      <c r="K217" s="300">
        <v>0</v>
      </c>
      <c r="L217" s="517">
        <f t="shared" si="64"/>
        <v>25262.7</v>
      </c>
      <c r="M217" s="470">
        <f t="shared" si="62"/>
        <v>8509.9</v>
      </c>
      <c r="N217" s="319">
        <v>8390.8</v>
      </c>
      <c r="O217" s="319">
        <v>119.1</v>
      </c>
      <c r="P217" s="294">
        <v>0</v>
      </c>
      <c r="Q217" s="319">
        <f t="shared" si="63"/>
        <v>8509.9</v>
      </c>
      <c r="R217" s="91">
        <v>2303</v>
      </c>
      <c r="S217" s="296">
        <v>550</v>
      </c>
    </row>
    <row r="218" spans="1:19" ht="95.25" customHeight="1">
      <c r="A218" s="530"/>
      <c r="B218" s="530"/>
      <c r="C218" s="134" t="s">
        <v>526</v>
      </c>
      <c r="D218" s="61"/>
      <c r="E218" s="642"/>
      <c r="F218" s="244" t="s">
        <v>756</v>
      </c>
      <c r="G218" s="291">
        <v>42</v>
      </c>
      <c r="H218" s="212">
        <v>17042.8</v>
      </c>
      <c r="I218" s="300">
        <v>17042.8</v>
      </c>
      <c r="J218" s="300">
        <v>0</v>
      </c>
      <c r="K218" s="300">
        <v>0</v>
      </c>
      <c r="L218" s="517">
        <f t="shared" si="64"/>
        <v>17042.8</v>
      </c>
      <c r="M218" s="418">
        <f t="shared" si="62"/>
        <v>4792.9</v>
      </c>
      <c r="N218" s="319">
        <v>4792.9</v>
      </c>
      <c r="O218" s="319">
        <v>0</v>
      </c>
      <c r="P218" s="294">
        <v>0</v>
      </c>
      <c r="Q218" s="319">
        <f t="shared" si="63"/>
        <v>4792.9</v>
      </c>
      <c r="R218" s="91">
        <v>14</v>
      </c>
      <c r="S218" s="296">
        <v>7</v>
      </c>
    </row>
    <row r="219" spans="1:19" ht="66.75" customHeight="1">
      <c r="A219" s="531"/>
      <c r="B219" s="530"/>
      <c r="C219" s="134" t="s">
        <v>176</v>
      </c>
      <c r="D219" s="72" t="s">
        <v>296</v>
      </c>
      <c r="E219" s="331" t="s">
        <v>446</v>
      </c>
      <c r="F219" s="254">
        <v>0.35</v>
      </c>
      <c r="G219" s="291">
        <v>5</v>
      </c>
      <c r="H219" s="212">
        <f>L219</f>
        <v>21.6</v>
      </c>
      <c r="I219" s="300">
        <v>21</v>
      </c>
      <c r="J219" s="300">
        <v>0.6</v>
      </c>
      <c r="K219" s="300">
        <v>0</v>
      </c>
      <c r="L219" s="517">
        <f t="shared" si="64"/>
        <v>21.6</v>
      </c>
      <c r="M219" s="470">
        <f t="shared" si="62"/>
        <v>9.6</v>
      </c>
      <c r="N219" s="319">
        <v>9.4</v>
      </c>
      <c r="O219" s="319">
        <v>0.2</v>
      </c>
      <c r="P219" s="294">
        <v>0</v>
      </c>
      <c r="Q219" s="319">
        <f t="shared" si="63"/>
        <v>9.6</v>
      </c>
      <c r="R219" s="296">
        <v>7</v>
      </c>
      <c r="S219" s="296">
        <v>2</v>
      </c>
    </row>
    <row r="220" spans="1:19" ht="66.75" customHeight="1">
      <c r="A220" s="39"/>
      <c r="B220" s="530"/>
      <c r="C220" s="134" t="s">
        <v>547</v>
      </c>
      <c r="D220" s="72" t="s">
        <v>421</v>
      </c>
      <c r="E220" s="331" t="s">
        <v>553</v>
      </c>
      <c r="F220" s="251">
        <v>15</v>
      </c>
      <c r="G220" s="291">
        <v>5</v>
      </c>
      <c r="H220" s="212">
        <f>L220</f>
        <v>910.8</v>
      </c>
      <c r="I220" s="300">
        <v>900</v>
      </c>
      <c r="J220" s="300">
        <v>10.8</v>
      </c>
      <c r="K220" s="300">
        <v>0</v>
      </c>
      <c r="L220" s="517">
        <f t="shared" si="64"/>
        <v>910.8</v>
      </c>
      <c r="M220" s="470">
        <f t="shared" si="62"/>
        <v>363.3</v>
      </c>
      <c r="N220" s="319">
        <v>359</v>
      </c>
      <c r="O220" s="319">
        <v>4.3</v>
      </c>
      <c r="P220" s="294">
        <v>0</v>
      </c>
      <c r="Q220" s="319">
        <f t="shared" si="63"/>
        <v>363.3</v>
      </c>
      <c r="R220" s="91">
        <v>6</v>
      </c>
      <c r="S220" s="296" t="s">
        <v>632</v>
      </c>
    </row>
    <row r="221" spans="1:19" ht="83.25" customHeight="1">
      <c r="A221" s="40"/>
      <c r="B221" s="530"/>
      <c r="C221" s="426" t="s">
        <v>564</v>
      </c>
      <c r="D221" s="72"/>
      <c r="E221" s="300" t="s">
        <v>567</v>
      </c>
      <c r="F221" s="244" t="s">
        <v>568</v>
      </c>
      <c r="G221" s="82" t="s">
        <v>602</v>
      </c>
      <c r="H221" s="212">
        <f>L221</f>
        <v>777.2</v>
      </c>
      <c r="I221" s="300">
        <v>768</v>
      </c>
      <c r="J221" s="68">
        <v>9.2</v>
      </c>
      <c r="K221" s="300">
        <v>0</v>
      </c>
      <c r="L221" s="517">
        <f t="shared" si="64"/>
        <v>777.2</v>
      </c>
      <c r="M221" s="470">
        <f t="shared" si="62"/>
        <v>290</v>
      </c>
      <c r="N221" s="319">
        <v>287</v>
      </c>
      <c r="O221" s="319">
        <v>3</v>
      </c>
      <c r="P221" s="294">
        <v>0</v>
      </c>
      <c r="Q221" s="319">
        <f t="shared" si="63"/>
        <v>290</v>
      </c>
      <c r="R221" s="91">
        <v>19</v>
      </c>
      <c r="S221" s="296" t="s">
        <v>599</v>
      </c>
    </row>
    <row r="222" spans="1:19" ht="83.25" customHeight="1">
      <c r="A222" s="40"/>
      <c r="B222" s="530"/>
      <c r="C222" s="426" t="s">
        <v>565</v>
      </c>
      <c r="D222" s="72"/>
      <c r="E222" s="300" t="s">
        <v>586</v>
      </c>
      <c r="F222" s="244" t="s">
        <v>569</v>
      </c>
      <c r="G222" s="82">
        <v>44</v>
      </c>
      <c r="H222" s="212">
        <f>L222</f>
        <v>1951.1</v>
      </c>
      <c r="I222" s="300">
        <v>1927</v>
      </c>
      <c r="J222" s="68">
        <v>24.1</v>
      </c>
      <c r="K222" s="300">
        <v>0</v>
      </c>
      <c r="L222" s="517">
        <f t="shared" si="64"/>
        <v>1951.1</v>
      </c>
      <c r="M222" s="470">
        <f t="shared" si="62"/>
        <v>522.9</v>
      </c>
      <c r="N222" s="319">
        <v>516.6</v>
      </c>
      <c r="O222" s="319">
        <v>6.3</v>
      </c>
      <c r="P222" s="294">
        <v>0</v>
      </c>
      <c r="Q222" s="319">
        <f t="shared" si="63"/>
        <v>522.9</v>
      </c>
      <c r="R222" s="91">
        <v>17</v>
      </c>
      <c r="S222" s="296" t="s">
        <v>895</v>
      </c>
    </row>
    <row r="223" spans="1:19" ht="83.25" customHeight="1">
      <c r="A223" s="159"/>
      <c r="B223" s="531"/>
      <c r="C223" s="426" t="s">
        <v>566</v>
      </c>
      <c r="D223" s="72"/>
      <c r="E223" s="300" t="s">
        <v>588</v>
      </c>
      <c r="F223" s="244" t="s">
        <v>570</v>
      </c>
      <c r="G223" s="82" t="s">
        <v>587</v>
      </c>
      <c r="H223" s="212">
        <f>L223</f>
        <v>1335.8</v>
      </c>
      <c r="I223" s="300">
        <v>1320</v>
      </c>
      <c r="J223" s="68">
        <v>15.8</v>
      </c>
      <c r="K223" s="300">
        <v>0</v>
      </c>
      <c r="L223" s="517">
        <f t="shared" si="64"/>
        <v>1335.8</v>
      </c>
      <c r="M223" s="470">
        <f t="shared" si="62"/>
        <v>131.9</v>
      </c>
      <c r="N223" s="319">
        <v>130.3</v>
      </c>
      <c r="O223" s="319">
        <v>1.6</v>
      </c>
      <c r="P223" s="294">
        <v>0</v>
      </c>
      <c r="Q223" s="319">
        <f t="shared" si="63"/>
        <v>131.9</v>
      </c>
      <c r="R223" s="91">
        <v>8</v>
      </c>
      <c r="S223" s="296" t="s">
        <v>633</v>
      </c>
    </row>
    <row r="224" spans="1:19" s="278" customFormat="1" ht="22.5" customHeight="1">
      <c r="A224" s="309"/>
      <c r="B224" s="105" t="s">
        <v>316</v>
      </c>
      <c r="C224" s="106"/>
      <c r="D224" s="309"/>
      <c r="E224" s="309"/>
      <c r="F224" s="144"/>
      <c r="G224" s="309"/>
      <c r="H224" s="309">
        <f>H223+H222+H221+H220+H219+H218+H217+H216+H215</f>
        <v>142196.8</v>
      </c>
      <c r="I224" s="309">
        <f aca="true" t="shared" si="65" ref="I224:Q224">I223+I222+I221+I220+I219+I218+I217+I216+I215</f>
        <v>136558.5</v>
      </c>
      <c r="J224" s="309">
        <f t="shared" si="65"/>
        <v>5638.3</v>
      </c>
      <c r="K224" s="309">
        <f t="shared" si="65"/>
        <v>0</v>
      </c>
      <c r="L224" s="309">
        <f t="shared" si="65"/>
        <v>142196.8</v>
      </c>
      <c r="M224" s="309">
        <f t="shared" si="65"/>
        <v>47058.1</v>
      </c>
      <c r="N224" s="309">
        <f t="shared" si="65"/>
        <v>44825.5</v>
      </c>
      <c r="O224" s="309">
        <f t="shared" si="65"/>
        <v>2232.6</v>
      </c>
      <c r="P224" s="309">
        <f t="shared" si="65"/>
        <v>0</v>
      </c>
      <c r="Q224" s="309">
        <f t="shared" si="65"/>
        <v>47058.1</v>
      </c>
      <c r="R224" s="309"/>
      <c r="S224" s="309"/>
    </row>
    <row r="225" spans="1:19" ht="48">
      <c r="A225" s="426" t="s">
        <v>146</v>
      </c>
      <c r="B225" s="427" t="s">
        <v>144</v>
      </c>
      <c r="C225" s="426" t="s">
        <v>145</v>
      </c>
      <c r="D225" s="55" t="s">
        <v>201</v>
      </c>
      <c r="E225" s="320" t="s">
        <v>447</v>
      </c>
      <c r="F225" s="244">
        <v>75.86</v>
      </c>
      <c r="G225" s="291">
        <v>22</v>
      </c>
      <c r="H225" s="212">
        <f>L225</f>
        <v>20227.3</v>
      </c>
      <c r="I225" s="314">
        <v>20027</v>
      </c>
      <c r="J225" s="314">
        <v>200.3</v>
      </c>
      <c r="K225" s="314">
        <v>0</v>
      </c>
      <c r="L225" s="517">
        <f>I225+J225+K225</f>
        <v>20227.3</v>
      </c>
      <c r="M225" s="470">
        <f>Q225</f>
        <v>8040.1</v>
      </c>
      <c r="N225" s="294">
        <v>7984.6</v>
      </c>
      <c r="O225" s="294">
        <v>55.5</v>
      </c>
      <c r="P225" s="294">
        <v>0</v>
      </c>
      <c r="Q225" s="286">
        <f>N225+O225+P225</f>
        <v>8040.1</v>
      </c>
      <c r="R225" s="296">
        <v>20</v>
      </c>
      <c r="S225" s="296">
        <v>20</v>
      </c>
    </row>
    <row r="226" spans="1:19" s="278" customFormat="1" ht="21.75" customHeight="1">
      <c r="A226" s="309"/>
      <c r="B226" s="34" t="s">
        <v>316</v>
      </c>
      <c r="C226" s="309"/>
      <c r="D226" s="279"/>
      <c r="E226" s="279"/>
      <c r="F226" s="309"/>
      <c r="G226" s="309"/>
      <c r="H226" s="279">
        <f>SUM(H225)</f>
        <v>20227.3</v>
      </c>
      <c r="I226" s="279">
        <f aca="true" t="shared" si="66" ref="I226:Q226">SUM(I225)</f>
        <v>20027</v>
      </c>
      <c r="J226" s="279">
        <f t="shared" si="66"/>
        <v>200.3</v>
      </c>
      <c r="K226" s="279">
        <f t="shared" si="66"/>
        <v>0</v>
      </c>
      <c r="L226" s="279">
        <f t="shared" si="66"/>
        <v>20227.3</v>
      </c>
      <c r="M226" s="279">
        <f t="shared" si="66"/>
        <v>8040.1</v>
      </c>
      <c r="N226" s="279">
        <f t="shared" si="66"/>
        <v>7984.6</v>
      </c>
      <c r="O226" s="279">
        <f t="shared" si="66"/>
        <v>55.5</v>
      </c>
      <c r="P226" s="279">
        <f t="shared" si="66"/>
        <v>0</v>
      </c>
      <c r="Q226" s="279">
        <f t="shared" si="66"/>
        <v>8040.1</v>
      </c>
      <c r="R226" s="279"/>
      <c r="S226" s="101"/>
    </row>
    <row r="227" spans="1:19" ht="48">
      <c r="A227" s="424" t="s">
        <v>331</v>
      </c>
      <c r="B227" s="427" t="s">
        <v>147</v>
      </c>
      <c r="C227" s="426" t="s">
        <v>148</v>
      </c>
      <c r="D227" s="55" t="s">
        <v>199</v>
      </c>
      <c r="E227" s="320" t="s">
        <v>448</v>
      </c>
      <c r="F227" s="244">
        <v>35.22</v>
      </c>
      <c r="G227" s="291">
        <v>228</v>
      </c>
      <c r="H227" s="212">
        <f>L227</f>
        <v>89857.7</v>
      </c>
      <c r="I227" s="314">
        <v>88968</v>
      </c>
      <c r="J227" s="314">
        <v>889.7</v>
      </c>
      <c r="K227" s="314">
        <v>0</v>
      </c>
      <c r="L227" s="517">
        <f>I227+J227+K227</f>
        <v>89857.7</v>
      </c>
      <c r="M227" s="470">
        <f>Q227</f>
        <v>37891.1</v>
      </c>
      <c r="N227" s="294">
        <v>37609.6</v>
      </c>
      <c r="O227" s="294">
        <v>281.5</v>
      </c>
      <c r="P227" s="294">
        <v>0</v>
      </c>
      <c r="Q227" s="286">
        <f>N227+O227+P227</f>
        <v>37891.1</v>
      </c>
      <c r="R227" s="296">
        <v>235</v>
      </c>
      <c r="S227" s="296">
        <v>235</v>
      </c>
    </row>
    <row r="228" spans="1:19" s="278" customFormat="1" ht="27" customHeight="1">
      <c r="A228" s="101"/>
      <c r="B228" s="34" t="s">
        <v>316</v>
      </c>
      <c r="C228" s="309"/>
      <c r="D228" s="279"/>
      <c r="E228" s="279"/>
      <c r="F228" s="309"/>
      <c r="G228" s="309"/>
      <c r="H228" s="279">
        <f>SUM(H227)</f>
        <v>89857.7</v>
      </c>
      <c r="I228" s="279">
        <f aca="true" t="shared" si="67" ref="I228:Q228">SUM(I227)</f>
        <v>88968</v>
      </c>
      <c r="J228" s="279">
        <f t="shared" si="67"/>
        <v>889.7</v>
      </c>
      <c r="K228" s="279">
        <f t="shared" si="67"/>
        <v>0</v>
      </c>
      <c r="L228" s="279">
        <f t="shared" si="67"/>
        <v>89857.7</v>
      </c>
      <c r="M228" s="279">
        <f t="shared" si="67"/>
        <v>37891.1</v>
      </c>
      <c r="N228" s="279">
        <f t="shared" si="67"/>
        <v>37609.6</v>
      </c>
      <c r="O228" s="279">
        <f t="shared" si="67"/>
        <v>281.5</v>
      </c>
      <c r="P228" s="279">
        <f t="shared" si="67"/>
        <v>0</v>
      </c>
      <c r="Q228" s="279">
        <f t="shared" si="67"/>
        <v>37891.1</v>
      </c>
      <c r="R228" s="279"/>
      <c r="S228" s="279"/>
    </row>
    <row r="229" spans="1:19" ht="19.5" customHeight="1">
      <c r="A229" s="554" t="s">
        <v>149</v>
      </c>
      <c r="B229" s="554"/>
      <c r="C229" s="554"/>
      <c r="D229" s="554"/>
      <c r="E229" s="554"/>
      <c r="F229" s="554"/>
      <c r="G229" s="6"/>
      <c r="H229" s="303"/>
      <c r="I229" s="303"/>
      <c r="J229" s="303"/>
      <c r="K229" s="303"/>
      <c r="L229" s="303"/>
      <c r="M229" s="294"/>
      <c r="N229" s="294"/>
      <c r="O229" s="294"/>
      <c r="P229" s="294"/>
      <c r="Q229" s="286"/>
      <c r="R229" s="296"/>
      <c r="S229" s="296"/>
    </row>
    <row r="230" spans="1:19" ht="92.25" customHeight="1">
      <c r="A230" s="534" t="s">
        <v>7</v>
      </c>
      <c r="B230" s="534" t="s">
        <v>301</v>
      </c>
      <c r="C230" s="534" t="s">
        <v>482</v>
      </c>
      <c r="D230" s="551" t="s">
        <v>416</v>
      </c>
      <c r="E230" s="582" t="s">
        <v>603</v>
      </c>
      <c r="F230" s="528" t="s">
        <v>485</v>
      </c>
      <c r="G230" s="547" t="s">
        <v>740</v>
      </c>
      <c r="H230" s="212">
        <f>L230</f>
        <v>91.5</v>
      </c>
      <c r="I230" s="300">
        <v>91.5</v>
      </c>
      <c r="J230" s="300">
        <v>0</v>
      </c>
      <c r="K230" s="300">
        <v>0</v>
      </c>
      <c r="L230" s="517">
        <f>J230+I230+K230</f>
        <v>91.5</v>
      </c>
      <c r="M230" s="470">
        <f>SUM(N230:P230)</f>
        <v>0</v>
      </c>
      <c r="N230" s="549">
        <v>0</v>
      </c>
      <c r="O230" s="294">
        <v>0</v>
      </c>
      <c r="P230" s="294">
        <v>0</v>
      </c>
      <c r="Q230" s="286">
        <f>N230</f>
        <v>0</v>
      </c>
      <c r="R230" s="537" t="s">
        <v>628</v>
      </c>
      <c r="S230" s="570">
        <v>0</v>
      </c>
    </row>
    <row r="231" spans="1:19" ht="69.75" customHeight="1">
      <c r="A231" s="531"/>
      <c r="B231" s="531"/>
      <c r="C231" s="531"/>
      <c r="D231" s="553"/>
      <c r="E231" s="583"/>
      <c r="F231" s="529"/>
      <c r="G231" s="548"/>
      <c r="H231" s="212">
        <f>L231</f>
        <v>142.6</v>
      </c>
      <c r="I231" s="83">
        <v>142.6</v>
      </c>
      <c r="J231" s="300">
        <v>0</v>
      </c>
      <c r="K231" s="300">
        <v>0</v>
      </c>
      <c r="L231" s="517">
        <f>J231+I231+K231</f>
        <v>142.6</v>
      </c>
      <c r="M231" s="470">
        <f>SUM(N231:P231)</f>
        <v>0</v>
      </c>
      <c r="N231" s="550"/>
      <c r="O231" s="294">
        <v>0</v>
      </c>
      <c r="P231" s="294">
        <v>0</v>
      </c>
      <c r="Q231" s="286">
        <f>N231</f>
        <v>0</v>
      </c>
      <c r="R231" s="538"/>
      <c r="S231" s="571"/>
    </row>
    <row r="232" spans="1:19" s="278" customFormat="1" ht="27.75" customHeight="1">
      <c r="A232" s="309"/>
      <c r="B232" s="34" t="s">
        <v>316</v>
      </c>
      <c r="C232" s="309"/>
      <c r="D232" s="309"/>
      <c r="E232" s="309"/>
      <c r="F232" s="309"/>
      <c r="G232" s="309"/>
      <c r="H232" s="309">
        <f aca="true" t="shared" si="68" ref="H232:Q232">SUM(H230:H231)</f>
        <v>234.1</v>
      </c>
      <c r="I232" s="309">
        <f t="shared" si="68"/>
        <v>234.1</v>
      </c>
      <c r="J232" s="309">
        <f t="shared" si="68"/>
        <v>0</v>
      </c>
      <c r="K232" s="309">
        <f t="shared" si="68"/>
        <v>0</v>
      </c>
      <c r="L232" s="309">
        <f t="shared" si="68"/>
        <v>234.1</v>
      </c>
      <c r="M232" s="309">
        <f t="shared" si="68"/>
        <v>0</v>
      </c>
      <c r="N232" s="309">
        <f t="shared" si="68"/>
        <v>0</v>
      </c>
      <c r="O232" s="309">
        <f t="shared" si="68"/>
        <v>0</v>
      </c>
      <c r="P232" s="309">
        <f t="shared" si="68"/>
        <v>0</v>
      </c>
      <c r="Q232" s="309">
        <f t="shared" si="68"/>
        <v>0</v>
      </c>
      <c r="R232" s="309"/>
      <c r="S232" s="309"/>
    </row>
    <row r="233" spans="1:19" ht="47.25" customHeight="1">
      <c r="A233" s="426" t="s">
        <v>11</v>
      </c>
      <c r="B233" s="17" t="s">
        <v>307</v>
      </c>
      <c r="C233" s="426" t="s">
        <v>154</v>
      </c>
      <c r="D233" s="73" t="s">
        <v>178</v>
      </c>
      <c r="E233" s="304" t="s">
        <v>449</v>
      </c>
      <c r="F233" s="244" t="s">
        <v>501</v>
      </c>
      <c r="G233" s="291">
        <v>245</v>
      </c>
      <c r="H233" s="214">
        <f>L233</f>
        <v>7467.6</v>
      </c>
      <c r="I233" s="301">
        <v>7350</v>
      </c>
      <c r="J233" s="301">
        <v>117.6</v>
      </c>
      <c r="K233" s="301">
        <v>0</v>
      </c>
      <c r="L233" s="517">
        <f>J233+I233+K233</f>
        <v>7467.6</v>
      </c>
      <c r="M233" s="470">
        <f>Q233</f>
        <v>3069.7</v>
      </c>
      <c r="N233" s="286">
        <v>3018.2</v>
      </c>
      <c r="O233" s="294">
        <v>51.5</v>
      </c>
      <c r="P233" s="294">
        <v>0</v>
      </c>
      <c r="Q233" s="286">
        <f>O233+N233</f>
        <v>3069.7</v>
      </c>
      <c r="R233" s="299">
        <v>138</v>
      </c>
      <c r="S233" s="296">
        <v>22</v>
      </c>
    </row>
    <row r="234" spans="1:19" s="278" customFormat="1" ht="30.75" customHeight="1">
      <c r="A234" s="309"/>
      <c r="B234" s="103" t="s">
        <v>316</v>
      </c>
      <c r="C234" s="309"/>
      <c r="D234" s="309"/>
      <c r="E234" s="309"/>
      <c r="F234" s="309"/>
      <c r="G234" s="309"/>
      <c r="H234" s="279">
        <f>SUM(H233)</f>
        <v>7467.6</v>
      </c>
      <c r="I234" s="279">
        <f aca="true" t="shared" si="69" ref="I234:Q234">SUM(I233)</f>
        <v>7350</v>
      </c>
      <c r="J234" s="279">
        <f t="shared" si="69"/>
        <v>117.6</v>
      </c>
      <c r="K234" s="279">
        <f t="shared" si="69"/>
        <v>0</v>
      </c>
      <c r="L234" s="279">
        <f t="shared" si="69"/>
        <v>7467.6</v>
      </c>
      <c r="M234" s="279">
        <f t="shared" si="69"/>
        <v>3069.7</v>
      </c>
      <c r="N234" s="279">
        <f t="shared" si="69"/>
        <v>3018.2</v>
      </c>
      <c r="O234" s="279">
        <f t="shared" si="69"/>
        <v>51.5</v>
      </c>
      <c r="P234" s="279">
        <f t="shared" si="69"/>
        <v>0</v>
      </c>
      <c r="Q234" s="279">
        <f t="shared" si="69"/>
        <v>3069.7</v>
      </c>
      <c r="R234" s="279"/>
      <c r="S234" s="279"/>
    </row>
    <row r="235" spans="1:19" ht="27" customHeight="1">
      <c r="A235" s="426" t="s">
        <v>13</v>
      </c>
      <c r="B235" s="534" t="s">
        <v>659</v>
      </c>
      <c r="C235" s="426" t="s">
        <v>516</v>
      </c>
      <c r="D235" s="551" t="s">
        <v>302</v>
      </c>
      <c r="E235" s="203"/>
      <c r="F235" s="426"/>
      <c r="G235" s="291"/>
      <c r="H235" s="214"/>
      <c r="I235" s="300"/>
      <c r="J235" s="300"/>
      <c r="K235" s="300"/>
      <c r="L235" s="300"/>
      <c r="M235" s="294"/>
      <c r="N235" s="294"/>
      <c r="O235" s="294"/>
      <c r="P235" s="294"/>
      <c r="Q235" s="286"/>
      <c r="R235" s="296"/>
      <c r="S235" s="296"/>
    </row>
    <row r="236" spans="1:19" ht="24">
      <c r="A236" s="426"/>
      <c r="B236" s="530"/>
      <c r="C236" s="426" t="s">
        <v>506</v>
      </c>
      <c r="D236" s="552"/>
      <c r="E236" s="291" t="s">
        <v>648</v>
      </c>
      <c r="F236" s="244" t="s">
        <v>515</v>
      </c>
      <c r="G236" s="87"/>
      <c r="H236" s="214">
        <f>L236</f>
        <v>23.1</v>
      </c>
      <c r="I236" s="300">
        <v>0</v>
      </c>
      <c r="J236" s="300">
        <v>23.1</v>
      </c>
      <c r="K236" s="300">
        <v>0</v>
      </c>
      <c r="L236" s="517">
        <f>I236+J236+K236</f>
        <v>23.1</v>
      </c>
      <c r="M236" s="470">
        <f>Q236</f>
        <v>23.1</v>
      </c>
      <c r="N236" s="294">
        <v>0</v>
      </c>
      <c r="O236" s="294">
        <v>23.1</v>
      </c>
      <c r="P236" s="294">
        <v>0</v>
      </c>
      <c r="Q236" s="286">
        <f>N236+O236+P236</f>
        <v>23.1</v>
      </c>
      <c r="R236" s="296">
        <v>0</v>
      </c>
      <c r="S236" s="296">
        <v>0</v>
      </c>
    </row>
    <row r="237" spans="1:19" ht="74.25" customHeight="1">
      <c r="A237" s="426"/>
      <c r="B237" s="530"/>
      <c r="C237" s="211" t="s">
        <v>507</v>
      </c>
      <c r="D237" s="552"/>
      <c r="E237" s="291" t="s">
        <v>649</v>
      </c>
      <c r="F237" s="244" t="s">
        <v>660</v>
      </c>
      <c r="G237" s="87">
        <v>250</v>
      </c>
      <c r="H237" s="214">
        <f aca="true" t="shared" si="70" ref="H237:H249">L237</f>
        <v>3364.9</v>
      </c>
      <c r="I237" s="300">
        <v>0</v>
      </c>
      <c r="J237" s="300">
        <v>0</v>
      </c>
      <c r="K237" s="300">
        <v>3364.9</v>
      </c>
      <c r="L237" s="517">
        <f aca="true" t="shared" si="71" ref="L237:L249">I237+J237+K237</f>
        <v>3364.9</v>
      </c>
      <c r="M237" s="470">
        <f>Q237</f>
        <v>666</v>
      </c>
      <c r="N237" s="294">
        <v>0</v>
      </c>
      <c r="O237" s="294">
        <v>0</v>
      </c>
      <c r="P237" s="294">
        <v>666</v>
      </c>
      <c r="Q237" s="286">
        <f>N237+O237+P237</f>
        <v>666</v>
      </c>
      <c r="R237" s="204">
        <v>26</v>
      </c>
      <c r="S237" s="296">
        <v>11</v>
      </c>
    </row>
    <row r="238" spans="1:19" ht="168" customHeight="1">
      <c r="A238" s="426"/>
      <c r="B238" s="530"/>
      <c r="C238" s="211" t="s">
        <v>508</v>
      </c>
      <c r="D238" s="552"/>
      <c r="E238" s="291" t="s">
        <v>650</v>
      </c>
      <c r="F238" s="244" t="s">
        <v>660</v>
      </c>
      <c r="G238" s="87">
        <v>25</v>
      </c>
      <c r="H238" s="214">
        <f t="shared" si="70"/>
        <v>841.2</v>
      </c>
      <c r="I238" s="300">
        <v>0</v>
      </c>
      <c r="J238" s="300">
        <v>0</v>
      </c>
      <c r="K238" s="300">
        <v>841.2</v>
      </c>
      <c r="L238" s="517">
        <f t="shared" si="71"/>
        <v>841.2</v>
      </c>
      <c r="M238" s="470">
        <f>Q238</f>
        <v>77.8</v>
      </c>
      <c r="N238" s="294"/>
      <c r="O238" s="294">
        <v>0</v>
      </c>
      <c r="P238" s="294">
        <v>77.8</v>
      </c>
      <c r="Q238" s="286">
        <f aca="true" t="shared" si="72" ref="Q238:Q249">N238+O238+P238</f>
        <v>77.8</v>
      </c>
      <c r="R238" s="204">
        <v>2</v>
      </c>
      <c r="S238" s="296">
        <v>1</v>
      </c>
    </row>
    <row r="239" spans="1:19" ht="60" customHeight="1">
      <c r="A239" s="426"/>
      <c r="B239" s="530"/>
      <c r="C239" s="211" t="s">
        <v>509</v>
      </c>
      <c r="D239" s="552"/>
      <c r="E239" s="291" t="s">
        <v>651</v>
      </c>
      <c r="F239" s="244" t="s">
        <v>660</v>
      </c>
      <c r="G239" s="87">
        <v>5</v>
      </c>
      <c r="H239" s="214">
        <f t="shared" si="70"/>
        <v>0</v>
      </c>
      <c r="I239" s="300">
        <v>0</v>
      </c>
      <c r="J239" s="300">
        <v>0</v>
      </c>
      <c r="K239" s="300">
        <v>0</v>
      </c>
      <c r="L239" s="517">
        <f t="shared" si="71"/>
        <v>0</v>
      </c>
      <c r="M239" s="418">
        <f aca="true" t="shared" si="73" ref="M239:M249">Q239</f>
        <v>0</v>
      </c>
      <c r="N239" s="294">
        <v>0</v>
      </c>
      <c r="O239" s="294">
        <v>0</v>
      </c>
      <c r="P239" s="294">
        <v>0</v>
      </c>
      <c r="Q239" s="286">
        <f t="shared" si="72"/>
        <v>0</v>
      </c>
      <c r="R239" s="299">
        <v>0</v>
      </c>
      <c r="S239" s="296">
        <v>0</v>
      </c>
    </row>
    <row r="240" spans="1:19" ht="48">
      <c r="A240" s="426"/>
      <c r="B240" s="530"/>
      <c r="C240" s="211" t="s">
        <v>510</v>
      </c>
      <c r="D240" s="552"/>
      <c r="E240" s="291" t="s">
        <v>652</v>
      </c>
      <c r="F240" s="244" t="s">
        <v>660</v>
      </c>
      <c r="G240" s="234">
        <v>858</v>
      </c>
      <c r="H240" s="214">
        <f t="shared" si="70"/>
        <v>28870.7</v>
      </c>
      <c r="I240" s="300">
        <v>0</v>
      </c>
      <c r="J240" s="300">
        <v>0</v>
      </c>
      <c r="K240" s="300">
        <v>28870.7</v>
      </c>
      <c r="L240" s="517">
        <f t="shared" si="71"/>
        <v>28870.7</v>
      </c>
      <c r="M240" s="470">
        <f t="shared" si="73"/>
        <v>2274.8</v>
      </c>
      <c r="N240" s="294">
        <v>0</v>
      </c>
      <c r="O240" s="294">
        <v>0</v>
      </c>
      <c r="P240" s="294">
        <v>2274.8</v>
      </c>
      <c r="Q240" s="286">
        <f t="shared" si="72"/>
        <v>2274.8</v>
      </c>
      <c r="R240" s="299" t="s">
        <v>849</v>
      </c>
      <c r="S240" s="296">
        <v>17</v>
      </c>
    </row>
    <row r="241" spans="1:19" ht="36">
      <c r="A241" s="426"/>
      <c r="B241" s="530"/>
      <c r="C241" s="426" t="s">
        <v>511</v>
      </c>
      <c r="D241" s="552"/>
      <c r="E241" s="291" t="s">
        <v>653</v>
      </c>
      <c r="F241" s="244" t="s">
        <v>661</v>
      </c>
      <c r="G241" s="87">
        <v>20</v>
      </c>
      <c r="H241" s="214">
        <f t="shared" si="70"/>
        <v>3528</v>
      </c>
      <c r="I241" s="300">
        <v>3528</v>
      </c>
      <c r="J241" s="300">
        <v>0</v>
      </c>
      <c r="K241" s="300">
        <v>0</v>
      </c>
      <c r="L241" s="517">
        <f t="shared" si="71"/>
        <v>3528</v>
      </c>
      <c r="M241" s="470">
        <f t="shared" si="73"/>
        <v>1209.6</v>
      </c>
      <c r="N241" s="294">
        <v>1209.6</v>
      </c>
      <c r="O241" s="294">
        <v>0</v>
      </c>
      <c r="P241" s="294">
        <v>0</v>
      </c>
      <c r="Q241" s="286">
        <f t="shared" si="72"/>
        <v>1209.6</v>
      </c>
      <c r="R241" s="299">
        <v>7</v>
      </c>
      <c r="S241" s="296">
        <v>4</v>
      </c>
    </row>
    <row r="242" spans="1:19" ht="48">
      <c r="A242" s="426"/>
      <c r="B242" s="530"/>
      <c r="C242" s="426" t="s">
        <v>512</v>
      </c>
      <c r="D242" s="552"/>
      <c r="E242" s="291" t="s">
        <v>654</v>
      </c>
      <c r="F242" s="244" t="s">
        <v>515</v>
      </c>
      <c r="G242" s="87"/>
      <c r="H242" s="214">
        <f t="shared" si="70"/>
        <v>0</v>
      </c>
      <c r="I242" s="300">
        <v>0</v>
      </c>
      <c r="J242" s="300">
        <v>0</v>
      </c>
      <c r="K242" s="300">
        <v>0</v>
      </c>
      <c r="L242" s="517">
        <f>I242+J242+K242</f>
        <v>0</v>
      </c>
      <c r="M242" s="470">
        <f t="shared" si="73"/>
        <v>0</v>
      </c>
      <c r="N242" s="294">
        <v>0</v>
      </c>
      <c r="O242" s="294">
        <v>0</v>
      </c>
      <c r="P242" s="294">
        <v>0</v>
      </c>
      <c r="Q242" s="286">
        <f t="shared" si="72"/>
        <v>0</v>
      </c>
      <c r="R242" s="299">
        <v>0</v>
      </c>
      <c r="S242" s="296">
        <v>0</v>
      </c>
    </row>
    <row r="243" spans="1:19" ht="96" customHeight="1">
      <c r="A243" s="426"/>
      <c r="B243" s="530"/>
      <c r="C243" s="426" t="s">
        <v>513</v>
      </c>
      <c r="D243" s="552"/>
      <c r="E243" s="291" t="s">
        <v>655</v>
      </c>
      <c r="F243" s="244" t="s">
        <v>515</v>
      </c>
      <c r="G243" s="87">
        <v>175</v>
      </c>
      <c r="H243" s="214">
        <f t="shared" si="70"/>
        <v>6575.200000000001</v>
      </c>
      <c r="I243" s="300">
        <v>829.6</v>
      </c>
      <c r="J243" s="300">
        <v>5745.6</v>
      </c>
      <c r="K243" s="300">
        <v>0</v>
      </c>
      <c r="L243" s="517">
        <f t="shared" si="71"/>
        <v>6575.200000000001</v>
      </c>
      <c r="M243" s="470">
        <f t="shared" si="73"/>
        <v>115.4</v>
      </c>
      <c r="N243" s="294">
        <v>0</v>
      </c>
      <c r="O243" s="294">
        <v>115.4</v>
      </c>
      <c r="P243" s="294">
        <v>0</v>
      </c>
      <c r="Q243" s="286">
        <f t="shared" si="72"/>
        <v>115.4</v>
      </c>
      <c r="R243" s="299">
        <v>6</v>
      </c>
      <c r="S243" s="296">
        <v>5</v>
      </c>
    </row>
    <row r="244" spans="1:19" ht="60">
      <c r="A244" s="426"/>
      <c r="B244" s="530"/>
      <c r="C244" s="426" t="s">
        <v>514</v>
      </c>
      <c r="D244" s="552"/>
      <c r="E244" s="291" t="s">
        <v>656</v>
      </c>
      <c r="F244" s="244" t="s">
        <v>515</v>
      </c>
      <c r="G244" s="87" t="s">
        <v>662</v>
      </c>
      <c r="H244" s="214">
        <f t="shared" si="70"/>
        <v>0</v>
      </c>
      <c r="I244" s="300">
        <v>0</v>
      </c>
      <c r="J244" s="300">
        <v>0</v>
      </c>
      <c r="K244" s="300">
        <v>0</v>
      </c>
      <c r="L244" s="517">
        <f t="shared" si="71"/>
        <v>0</v>
      </c>
      <c r="M244" s="470">
        <f t="shared" si="73"/>
        <v>0</v>
      </c>
      <c r="N244" s="294">
        <v>0</v>
      </c>
      <c r="O244" s="294">
        <v>0</v>
      </c>
      <c r="P244" s="294">
        <v>0</v>
      </c>
      <c r="Q244" s="286">
        <f t="shared" si="72"/>
        <v>0</v>
      </c>
      <c r="R244" s="299">
        <v>0</v>
      </c>
      <c r="S244" s="296">
        <v>0</v>
      </c>
    </row>
    <row r="245" spans="1:19" ht="48">
      <c r="A245" s="426"/>
      <c r="B245" s="530"/>
      <c r="C245" s="426" t="s">
        <v>590</v>
      </c>
      <c r="D245" s="552"/>
      <c r="E245" s="291" t="s">
        <v>657</v>
      </c>
      <c r="F245" s="244"/>
      <c r="G245" s="291"/>
      <c r="H245" s="214">
        <f t="shared" si="70"/>
        <v>326.9</v>
      </c>
      <c r="I245" s="300">
        <v>0</v>
      </c>
      <c r="J245" s="300">
        <v>326.9</v>
      </c>
      <c r="K245" s="300">
        <v>0</v>
      </c>
      <c r="L245" s="517">
        <f t="shared" si="71"/>
        <v>326.9</v>
      </c>
      <c r="M245" s="470">
        <f t="shared" si="73"/>
        <v>0</v>
      </c>
      <c r="N245" s="294">
        <v>0</v>
      </c>
      <c r="O245" s="294">
        <v>0</v>
      </c>
      <c r="P245" s="294">
        <v>0</v>
      </c>
      <c r="Q245" s="286">
        <f t="shared" si="72"/>
        <v>0</v>
      </c>
      <c r="R245" s="299">
        <v>0</v>
      </c>
      <c r="S245" s="296">
        <v>0</v>
      </c>
    </row>
    <row r="246" spans="1:19" ht="78.75" customHeight="1">
      <c r="A246" s="426"/>
      <c r="B246" s="531"/>
      <c r="C246" s="426" t="s">
        <v>663</v>
      </c>
      <c r="D246" s="553"/>
      <c r="E246" s="291" t="s">
        <v>658</v>
      </c>
      <c r="F246" s="244" t="s">
        <v>660</v>
      </c>
      <c r="G246" s="87">
        <v>100</v>
      </c>
      <c r="H246" s="214">
        <f t="shared" si="70"/>
        <v>1682.4</v>
      </c>
      <c r="I246" s="300">
        <v>0</v>
      </c>
      <c r="J246" s="300">
        <v>0</v>
      </c>
      <c r="K246" s="300">
        <v>1682.4</v>
      </c>
      <c r="L246" s="517">
        <f t="shared" si="71"/>
        <v>1682.4</v>
      </c>
      <c r="M246" s="470">
        <f t="shared" si="73"/>
        <v>0</v>
      </c>
      <c r="N246" s="294">
        <v>0</v>
      </c>
      <c r="O246" s="294">
        <v>0</v>
      </c>
      <c r="P246" s="294">
        <v>0</v>
      </c>
      <c r="Q246" s="286">
        <f t="shared" si="72"/>
        <v>0</v>
      </c>
      <c r="R246" s="299">
        <v>0</v>
      </c>
      <c r="S246" s="296">
        <v>0</v>
      </c>
    </row>
    <row r="247" spans="1:19" ht="64.5" customHeight="1">
      <c r="A247" s="426"/>
      <c r="B247" s="429"/>
      <c r="C247" s="426" t="s">
        <v>584</v>
      </c>
      <c r="D247" s="437"/>
      <c r="E247" s="291" t="s">
        <v>585</v>
      </c>
      <c r="F247" s="244">
        <v>31.291</v>
      </c>
      <c r="G247" s="87">
        <v>164</v>
      </c>
      <c r="H247" s="214">
        <f t="shared" si="70"/>
        <v>5148.2</v>
      </c>
      <c r="I247" s="300">
        <v>0</v>
      </c>
      <c r="J247" s="300">
        <v>0</v>
      </c>
      <c r="K247" s="300">
        <f>2490+605.7+841.2+336.5+302.8+572</f>
        <v>5148.2</v>
      </c>
      <c r="L247" s="517">
        <f t="shared" si="71"/>
        <v>5148.2</v>
      </c>
      <c r="M247" s="470">
        <f t="shared" si="73"/>
        <v>0</v>
      </c>
      <c r="N247" s="294">
        <v>0</v>
      </c>
      <c r="O247" s="294">
        <v>0</v>
      </c>
      <c r="P247" s="294">
        <v>0</v>
      </c>
      <c r="Q247" s="286">
        <f t="shared" si="72"/>
        <v>0</v>
      </c>
      <c r="R247" s="299">
        <v>0</v>
      </c>
      <c r="S247" s="296">
        <v>0</v>
      </c>
    </row>
    <row r="248" spans="1:19" ht="64.5" customHeight="1">
      <c r="A248" s="426"/>
      <c r="B248" s="534" t="s">
        <v>664</v>
      </c>
      <c r="C248" s="211" t="s">
        <v>665</v>
      </c>
      <c r="D248" s="437"/>
      <c r="E248" s="582" t="s">
        <v>667</v>
      </c>
      <c r="F248" s="244" t="s">
        <v>515</v>
      </c>
      <c r="G248" s="222">
        <v>23</v>
      </c>
      <c r="H248" s="214">
        <f t="shared" si="70"/>
        <v>1062.3</v>
      </c>
      <c r="I248" s="300">
        <v>0</v>
      </c>
      <c r="J248" s="300">
        <v>1062.3</v>
      </c>
      <c r="K248" s="300">
        <v>0</v>
      </c>
      <c r="L248" s="517">
        <f t="shared" si="71"/>
        <v>1062.3</v>
      </c>
      <c r="M248" s="470">
        <f t="shared" si="73"/>
        <v>157.4</v>
      </c>
      <c r="N248" s="294">
        <v>0</v>
      </c>
      <c r="O248" s="294">
        <v>157.4</v>
      </c>
      <c r="P248" s="294">
        <v>0</v>
      </c>
      <c r="Q248" s="286">
        <f t="shared" si="72"/>
        <v>157.4</v>
      </c>
      <c r="R248" s="299">
        <v>8</v>
      </c>
      <c r="S248" s="296">
        <v>5</v>
      </c>
    </row>
    <row r="249" spans="1:19" ht="64.5" customHeight="1">
      <c r="A249" s="426"/>
      <c r="B249" s="531"/>
      <c r="C249" s="211" t="s">
        <v>666</v>
      </c>
      <c r="D249" s="437"/>
      <c r="E249" s="583"/>
      <c r="F249" s="244" t="s">
        <v>668</v>
      </c>
      <c r="G249" s="222">
        <v>5</v>
      </c>
      <c r="H249" s="214">
        <f t="shared" si="70"/>
        <v>136.6</v>
      </c>
      <c r="I249" s="300">
        <v>136.6</v>
      </c>
      <c r="J249" s="300">
        <v>0</v>
      </c>
      <c r="K249" s="300">
        <v>0</v>
      </c>
      <c r="L249" s="517">
        <f t="shared" si="71"/>
        <v>136.6</v>
      </c>
      <c r="M249" s="470">
        <f t="shared" si="73"/>
        <v>72</v>
      </c>
      <c r="N249" s="294">
        <v>0</v>
      </c>
      <c r="O249" s="294">
        <v>72</v>
      </c>
      <c r="P249" s="294">
        <v>0</v>
      </c>
      <c r="Q249" s="286">
        <f t="shared" si="72"/>
        <v>72</v>
      </c>
      <c r="R249" s="299">
        <v>3</v>
      </c>
      <c r="S249" s="296">
        <v>3</v>
      </c>
    </row>
    <row r="250" spans="1:19" s="278" customFormat="1" ht="23.25" customHeight="1">
      <c r="A250" s="309"/>
      <c r="B250" s="34" t="s">
        <v>316</v>
      </c>
      <c r="C250" s="309"/>
      <c r="D250" s="309"/>
      <c r="E250" s="213"/>
      <c r="F250" s="309"/>
      <c r="G250" s="309"/>
      <c r="H250" s="309">
        <f>H249+H248+H247+H246+H245+H244+H243+H242+H241+H240+H239+H238+H237+H236</f>
        <v>51559.5</v>
      </c>
      <c r="I250" s="309">
        <f aca="true" t="shared" si="74" ref="I250:Q250">I249+I248+I247+I246+I245+I244+I243+I242+I241+I240+I239+I238+I237+I236</f>
        <v>4494.2</v>
      </c>
      <c r="J250" s="309">
        <f t="shared" si="74"/>
        <v>7157.900000000001</v>
      </c>
      <c r="K250" s="309">
        <f t="shared" si="74"/>
        <v>39907.4</v>
      </c>
      <c r="L250" s="309">
        <f t="shared" si="74"/>
        <v>51559.5</v>
      </c>
      <c r="M250" s="309">
        <f t="shared" si="74"/>
        <v>4596.1</v>
      </c>
      <c r="N250" s="309">
        <f t="shared" si="74"/>
        <v>1209.6</v>
      </c>
      <c r="O250" s="309">
        <f t="shared" si="74"/>
        <v>367.90000000000003</v>
      </c>
      <c r="P250" s="309">
        <f t="shared" si="74"/>
        <v>3018.6000000000004</v>
      </c>
      <c r="Q250" s="309">
        <f t="shared" si="74"/>
        <v>4596.1</v>
      </c>
      <c r="R250" s="309"/>
      <c r="S250" s="309"/>
    </row>
    <row r="251" spans="1:19" ht="66.75" customHeight="1">
      <c r="A251" s="426" t="s">
        <v>15</v>
      </c>
      <c r="B251" s="427" t="s">
        <v>150</v>
      </c>
      <c r="C251" s="426" t="s">
        <v>151</v>
      </c>
      <c r="D251" s="74" t="s">
        <v>335</v>
      </c>
      <c r="E251" s="332" t="s">
        <v>554</v>
      </c>
      <c r="F251" s="244" t="s">
        <v>699</v>
      </c>
      <c r="G251" s="291">
        <v>329</v>
      </c>
      <c r="H251" s="214">
        <f>L251</f>
        <v>33.4</v>
      </c>
      <c r="I251" s="300">
        <v>32.6</v>
      </c>
      <c r="J251" s="300">
        <v>0.8</v>
      </c>
      <c r="K251" s="300">
        <v>0</v>
      </c>
      <c r="L251" s="517">
        <f>J251+I251+K251</f>
        <v>33.4</v>
      </c>
      <c r="M251" s="470">
        <f>Q251</f>
        <v>24.2</v>
      </c>
      <c r="N251" s="286">
        <v>24</v>
      </c>
      <c r="O251" s="294">
        <v>0.2</v>
      </c>
      <c r="P251" s="294">
        <v>0</v>
      </c>
      <c r="Q251" s="286">
        <f>O251+N251</f>
        <v>24.2</v>
      </c>
      <c r="R251" s="299">
        <v>6</v>
      </c>
      <c r="S251" s="296">
        <v>1</v>
      </c>
    </row>
    <row r="252" spans="1:19" s="278" customFormat="1" ht="24.75" customHeight="1">
      <c r="A252" s="309"/>
      <c r="B252" s="34" t="s">
        <v>316</v>
      </c>
      <c r="C252" s="309"/>
      <c r="D252" s="309"/>
      <c r="E252" s="309"/>
      <c r="F252" s="309"/>
      <c r="G252" s="309"/>
      <c r="H252" s="309">
        <f>SUM(H251)</f>
        <v>33.4</v>
      </c>
      <c r="I252" s="309">
        <f aca="true" t="shared" si="75" ref="I252:Q252">SUM(I251)</f>
        <v>32.6</v>
      </c>
      <c r="J252" s="309">
        <f t="shared" si="75"/>
        <v>0.8</v>
      </c>
      <c r="K252" s="309">
        <f t="shared" si="75"/>
        <v>0</v>
      </c>
      <c r="L252" s="309">
        <f t="shared" si="75"/>
        <v>33.4</v>
      </c>
      <c r="M252" s="309">
        <f t="shared" si="75"/>
        <v>24.2</v>
      </c>
      <c r="N252" s="309">
        <f t="shared" si="75"/>
        <v>24</v>
      </c>
      <c r="O252" s="309">
        <f t="shared" si="75"/>
        <v>0.2</v>
      </c>
      <c r="P252" s="309">
        <f t="shared" si="75"/>
        <v>0</v>
      </c>
      <c r="Q252" s="309">
        <f t="shared" si="75"/>
        <v>24.2</v>
      </c>
      <c r="R252" s="309"/>
      <c r="S252" s="309"/>
    </row>
    <row r="253" spans="1:19" ht="96.75" customHeight="1">
      <c r="A253" s="534" t="s">
        <v>18</v>
      </c>
      <c r="B253" s="534" t="s">
        <v>152</v>
      </c>
      <c r="C253" s="426" t="s">
        <v>153</v>
      </c>
      <c r="D253" s="75" t="s">
        <v>431</v>
      </c>
      <c r="E253" s="333" t="s">
        <v>610</v>
      </c>
      <c r="F253" s="244">
        <v>2418.5</v>
      </c>
      <c r="G253" s="291">
        <v>11</v>
      </c>
      <c r="H253" s="214">
        <f>L253</f>
        <v>24403.5</v>
      </c>
      <c r="I253" s="313">
        <v>24403.5</v>
      </c>
      <c r="J253" s="313">
        <v>0</v>
      </c>
      <c r="K253" s="313">
        <v>0</v>
      </c>
      <c r="L253" s="517">
        <f>I253+J253+K253</f>
        <v>24403.5</v>
      </c>
      <c r="M253" s="470">
        <f>N253</f>
        <v>21020</v>
      </c>
      <c r="N253" s="231">
        <v>21020</v>
      </c>
      <c r="O253" s="294">
        <v>0</v>
      </c>
      <c r="P253" s="294">
        <v>0</v>
      </c>
      <c r="Q253" s="286">
        <f>M253</f>
        <v>21020</v>
      </c>
      <c r="R253" s="299">
        <v>5</v>
      </c>
      <c r="S253" s="296"/>
    </row>
    <row r="254" spans="1:19" ht="96.75" customHeight="1">
      <c r="A254" s="531"/>
      <c r="B254" s="531"/>
      <c r="C254" s="426" t="s">
        <v>542</v>
      </c>
      <c r="D254" s="75" t="s">
        <v>543</v>
      </c>
      <c r="E254" s="333" t="s">
        <v>611</v>
      </c>
      <c r="F254" s="244">
        <v>100</v>
      </c>
      <c r="G254" s="291">
        <v>1</v>
      </c>
      <c r="H254" s="214">
        <f>L254</f>
        <v>79.5</v>
      </c>
      <c r="I254" s="313">
        <v>79.5</v>
      </c>
      <c r="J254" s="313">
        <v>0</v>
      </c>
      <c r="K254" s="313">
        <v>0</v>
      </c>
      <c r="L254" s="517">
        <f>I254+J254+K254</f>
        <v>79.5</v>
      </c>
      <c r="M254" s="470">
        <f>N254</f>
        <v>79.4</v>
      </c>
      <c r="N254" s="286">
        <v>79.4</v>
      </c>
      <c r="O254" s="294">
        <v>0</v>
      </c>
      <c r="P254" s="294">
        <v>0</v>
      </c>
      <c r="Q254" s="286">
        <f>M254</f>
        <v>79.4</v>
      </c>
      <c r="R254" s="299">
        <v>1</v>
      </c>
      <c r="S254" s="296">
        <v>0</v>
      </c>
    </row>
    <row r="255" spans="1:19" s="278" customFormat="1" ht="21" customHeight="1">
      <c r="A255" s="309"/>
      <c r="B255" s="34" t="s">
        <v>316</v>
      </c>
      <c r="C255" s="309"/>
      <c r="D255" s="309"/>
      <c r="E255" s="309"/>
      <c r="F255" s="309"/>
      <c r="G255" s="309"/>
      <c r="H255" s="309">
        <f>SUM(H253:H254)</f>
        <v>24483</v>
      </c>
      <c r="I255" s="309">
        <f aca="true" t="shared" si="76" ref="I255:Q255">SUM(I253:I254)</f>
        <v>24483</v>
      </c>
      <c r="J255" s="309">
        <f t="shared" si="76"/>
        <v>0</v>
      </c>
      <c r="K255" s="309">
        <f t="shared" si="76"/>
        <v>0</v>
      </c>
      <c r="L255" s="309">
        <f t="shared" si="76"/>
        <v>24483</v>
      </c>
      <c r="M255" s="309">
        <f t="shared" si="76"/>
        <v>21099.4</v>
      </c>
      <c r="N255" s="309">
        <f t="shared" si="76"/>
        <v>21099.4</v>
      </c>
      <c r="O255" s="309">
        <f t="shared" si="76"/>
        <v>0</v>
      </c>
      <c r="P255" s="309">
        <f t="shared" si="76"/>
        <v>0</v>
      </c>
      <c r="Q255" s="309">
        <f t="shared" si="76"/>
        <v>21099.4</v>
      </c>
      <c r="R255" s="309"/>
      <c r="S255" s="309"/>
    </row>
    <row r="256" spans="1:19" s="307" customFormat="1" ht="108" hidden="1">
      <c r="A256" s="300" t="s">
        <v>23</v>
      </c>
      <c r="B256" s="427" t="s">
        <v>483</v>
      </c>
      <c r="C256" s="300" t="s">
        <v>368</v>
      </c>
      <c r="D256" s="68" t="s">
        <v>369</v>
      </c>
      <c r="E256" s="68" t="s">
        <v>370</v>
      </c>
      <c r="F256" s="300" t="s">
        <v>503</v>
      </c>
      <c r="G256" s="222"/>
      <c r="H256" s="214">
        <f>L256</f>
        <v>0</v>
      </c>
      <c r="I256" s="300">
        <v>0</v>
      </c>
      <c r="J256" s="300">
        <v>0</v>
      </c>
      <c r="K256" s="300">
        <v>0</v>
      </c>
      <c r="L256" s="303">
        <f>J256+I256+K256</f>
        <v>0</v>
      </c>
      <c r="M256" s="294">
        <f>Q256</f>
        <v>0</v>
      </c>
      <c r="N256" s="294">
        <v>0</v>
      </c>
      <c r="O256" s="294">
        <v>0</v>
      </c>
      <c r="P256" s="294">
        <v>0</v>
      </c>
      <c r="Q256" s="286">
        <f>O256+N256</f>
        <v>0</v>
      </c>
      <c r="R256" s="296">
        <v>0</v>
      </c>
      <c r="S256" s="242" t="s">
        <v>691</v>
      </c>
    </row>
    <row r="257" spans="1:19" s="278" customFormat="1" ht="33" customHeight="1" hidden="1">
      <c r="A257" s="309"/>
      <c r="B257" s="34" t="s">
        <v>316</v>
      </c>
      <c r="C257" s="309"/>
      <c r="D257" s="309"/>
      <c r="E257" s="309"/>
      <c r="F257" s="99"/>
      <c r="G257" s="99"/>
      <c r="H257" s="99">
        <f>SUM(H256)</f>
        <v>0</v>
      </c>
      <c r="I257" s="99">
        <f aca="true" t="shared" si="77" ref="I257:Q257">SUM(I256)</f>
        <v>0</v>
      </c>
      <c r="J257" s="99">
        <f t="shared" si="77"/>
        <v>0</v>
      </c>
      <c r="K257" s="99">
        <f t="shared" si="77"/>
        <v>0</v>
      </c>
      <c r="L257" s="99">
        <f t="shared" si="77"/>
        <v>0</v>
      </c>
      <c r="M257" s="99">
        <f t="shared" si="77"/>
        <v>0</v>
      </c>
      <c r="N257" s="99">
        <f t="shared" si="77"/>
        <v>0</v>
      </c>
      <c r="O257" s="99">
        <f t="shared" si="77"/>
        <v>0</v>
      </c>
      <c r="P257" s="99">
        <f t="shared" si="77"/>
        <v>0</v>
      </c>
      <c r="Q257" s="99">
        <f t="shared" si="77"/>
        <v>0</v>
      </c>
      <c r="R257" s="99"/>
      <c r="S257" s="148"/>
    </row>
    <row r="258" spans="1:19" ht="51" customHeight="1">
      <c r="A258" s="534" t="s">
        <v>25</v>
      </c>
      <c r="B258" s="534" t="s">
        <v>693</v>
      </c>
      <c r="C258" s="426" t="s">
        <v>155</v>
      </c>
      <c r="D258" s="535" t="s">
        <v>339</v>
      </c>
      <c r="E258" s="639" t="s">
        <v>694</v>
      </c>
      <c r="F258" s="244" t="s">
        <v>504</v>
      </c>
      <c r="G258" s="291">
        <v>43</v>
      </c>
      <c r="H258" s="214">
        <f>L258</f>
        <v>9100</v>
      </c>
      <c r="I258" s="300">
        <v>9100</v>
      </c>
      <c r="J258" s="300">
        <v>0</v>
      </c>
      <c r="K258" s="300">
        <v>0</v>
      </c>
      <c r="L258" s="517">
        <f>I258+J258+K258</f>
        <v>9100</v>
      </c>
      <c r="M258" s="470">
        <f>Q258</f>
        <v>3505.3</v>
      </c>
      <c r="N258" s="286">
        <v>3505.3</v>
      </c>
      <c r="O258" s="294">
        <v>0</v>
      </c>
      <c r="P258" s="294">
        <v>0</v>
      </c>
      <c r="Q258" s="286">
        <f>O258+N258</f>
        <v>3505.3</v>
      </c>
      <c r="R258" s="299">
        <v>7</v>
      </c>
      <c r="S258" s="296">
        <v>0</v>
      </c>
    </row>
    <row r="259" spans="1:19" ht="51" customHeight="1">
      <c r="A259" s="530"/>
      <c r="B259" s="530"/>
      <c r="C259" s="426" t="s">
        <v>156</v>
      </c>
      <c r="D259" s="536"/>
      <c r="E259" s="640"/>
      <c r="F259" s="244" t="s">
        <v>705</v>
      </c>
      <c r="G259" s="291">
        <v>500</v>
      </c>
      <c r="H259" s="214">
        <f>L259</f>
        <v>36531.7</v>
      </c>
      <c r="I259" s="300">
        <v>36531.7</v>
      </c>
      <c r="J259" s="300">
        <v>0</v>
      </c>
      <c r="K259" s="300">
        <v>0</v>
      </c>
      <c r="L259" s="517">
        <f>I259+J259+K259</f>
        <v>36531.7</v>
      </c>
      <c r="M259" s="470">
        <f>Q259</f>
        <v>14021.2</v>
      </c>
      <c r="N259" s="231">
        <v>14021.2</v>
      </c>
      <c r="O259" s="294">
        <v>0</v>
      </c>
      <c r="P259" s="294">
        <v>0</v>
      </c>
      <c r="Q259" s="286">
        <f>O259+N259</f>
        <v>14021.2</v>
      </c>
      <c r="R259" s="296">
        <v>560</v>
      </c>
      <c r="S259" s="296">
        <v>544</v>
      </c>
    </row>
    <row r="260" spans="1:19" ht="51" customHeight="1">
      <c r="A260" s="531"/>
      <c r="B260" s="531"/>
      <c r="C260" s="426" t="s">
        <v>695</v>
      </c>
      <c r="D260" s="440"/>
      <c r="E260" s="441" t="s">
        <v>696</v>
      </c>
      <c r="F260" s="244" t="s">
        <v>697</v>
      </c>
      <c r="G260" s="291">
        <v>29</v>
      </c>
      <c r="H260" s="214">
        <f>L260</f>
        <v>21347.8</v>
      </c>
      <c r="I260" s="300">
        <v>0</v>
      </c>
      <c r="J260" s="300">
        <v>0</v>
      </c>
      <c r="K260" s="300">
        <v>21347.8</v>
      </c>
      <c r="L260" s="517">
        <f>I260+J260+K260</f>
        <v>21347.8</v>
      </c>
      <c r="M260" s="470">
        <f>P260</f>
        <v>21347.8</v>
      </c>
      <c r="N260" s="231">
        <v>0</v>
      </c>
      <c r="O260" s="294">
        <v>0</v>
      </c>
      <c r="P260" s="294">
        <v>21347.8</v>
      </c>
      <c r="Q260" s="286">
        <f>O260+N260+P260</f>
        <v>21347.8</v>
      </c>
      <c r="R260" s="296">
        <v>0</v>
      </c>
      <c r="S260" s="296">
        <v>0</v>
      </c>
    </row>
    <row r="261" spans="1:19" s="282" customFormat="1" ht="24" customHeight="1">
      <c r="A261" s="94"/>
      <c r="B261" s="95" t="s">
        <v>316</v>
      </c>
      <c r="C261" s="96"/>
      <c r="D261" s="243"/>
      <c r="E261" s="243"/>
      <c r="F261" s="97"/>
      <c r="G261" s="98"/>
      <c r="H261" s="309">
        <f>SUM(H258:H260)</f>
        <v>66979.5</v>
      </c>
      <c r="I261" s="309">
        <f aca="true" t="shared" si="78" ref="I261:Q261">SUM(I258:I260)</f>
        <v>45631.7</v>
      </c>
      <c r="J261" s="309">
        <f t="shared" si="78"/>
        <v>0</v>
      </c>
      <c r="K261" s="309">
        <f t="shared" si="78"/>
        <v>21347.8</v>
      </c>
      <c r="L261" s="309">
        <f t="shared" si="78"/>
        <v>66979.5</v>
      </c>
      <c r="M261" s="309">
        <f t="shared" si="78"/>
        <v>38874.3</v>
      </c>
      <c r="N261" s="309">
        <f t="shared" si="78"/>
        <v>17526.5</v>
      </c>
      <c r="O261" s="309">
        <f t="shared" si="78"/>
        <v>0</v>
      </c>
      <c r="P261" s="309">
        <f t="shared" si="78"/>
        <v>21347.8</v>
      </c>
      <c r="Q261" s="309">
        <f t="shared" si="78"/>
        <v>38874.3</v>
      </c>
      <c r="R261" s="309"/>
      <c r="S261" s="309"/>
    </row>
    <row r="262" spans="1:19" ht="86.25" customHeight="1">
      <c r="A262" s="39" t="s">
        <v>27</v>
      </c>
      <c r="B262" s="542" t="s">
        <v>453</v>
      </c>
      <c r="C262" s="426" t="s">
        <v>157</v>
      </c>
      <c r="D262" s="74" t="s">
        <v>315</v>
      </c>
      <c r="E262" s="332" t="s">
        <v>419</v>
      </c>
      <c r="F262" s="244" t="s">
        <v>739</v>
      </c>
      <c r="G262" s="291">
        <v>65</v>
      </c>
      <c r="H262" s="214">
        <f aca="true" t="shared" si="79" ref="H262:H268">L262</f>
        <v>332.5</v>
      </c>
      <c r="I262" s="301">
        <v>325</v>
      </c>
      <c r="J262" s="301">
        <v>7.5</v>
      </c>
      <c r="K262" s="301">
        <v>0</v>
      </c>
      <c r="L262" s="517">
        <f aca="true" t="shared" si="80" ref="L262:L268">J262+I262+K262</f>
        <v>332.5</v>
      </c>
      <c r="M262" s="470">
        <f aca="true" t="shared" si="81" ref="M262:M268">Q262</f>
        <v>0</v>
      </c>
      <c r="N262" s="294">
        <v>0</v>
      </c>
      <c r="O262" s="294">
        <v>0</v>
      </c>
      <c r="P262" s="294">
        <v>0</v>
      </c>
      <c r="Q262" s="286">
        <f>N262+O262</f>
        <v>0</v>
      </c>
      <c r="R262" s="299">
        <v>0</v>
      </c>
      <c r="S262" s="296">
        <v>0</v>
      </c>
    </row>
    <row r="263" spans="1:19" ht="84" customHeight="1">
      <c r="A263" s="40"/>
      <c r="B263" s="542"/>
      <c r="C263" s="426" t="s">
        <v>158</v>
      </c>
      <c r="D263" s="73" t="s">
        <v>179</v>
      </c>
      <c r="E263" s="304" t="s">
        <v>417</v>
      </c>
      <c r="F263" s="244" t="s">
        <v>418</v>
      </c>
      <c r="G263" s="291">
        <v>4</v>
      </c>
      <c r="H263" s="214">
        <f t="shared" si="79"/>
        <v>17</v>
      </c>
      <c r="I263" s="301">
        <v>16.6</v>
      </c>
      <c r="J263" s="301">
        <v>0.4</v>
      </c>
      <c r="K263" s="301">
        <v>0</v>
      </c>
      <c r="L263" s="512">
        <f t="shared" si="80"/>
        <v>17</v>
      </c>
      <c r="M263" s="470">
        <f t="shared" si="81"/>
        <v>0</v>
      </c>
      <c r="N263" s="294">
        <v>0</v>
      </c>
      <c r="O263" s="294">
        <v>0</v>
      </c>
      <c r="P263" s="294">
        <v>0</v>
      </c>
      <c r="Q263" s="286">
        <f>N263+O263</f>
        <v>0</v>
      </c>
      <c r="R263" s="299">
        <v>0</v>
      </c>
      <c r="S263" s="296">
        <v>0</v>
      </c>
    </row>
    <row r="264" spans="1:19" ht="75.75" customHeight="1">
      <c r="A264" s="534" t="s">
        <v>29</v>
      </c>
      <c r="B264" s="534" t="s">
        <v>692</v>
      </c>
      <c r="C264" s="426" t="s">
        <v>312</v>
      </c>
      <c r="D264" s="71" t="s">
        <v>313</v>
      </c>
      <c r="E264" s="291" t="s">
        <v>555</v>
      </c>
      <c r="F264" s="244" t="s">
        <v>520</v>
      </c>
      <c r="G264" s="291">
        <v>10</v>
      </c>
      <c r="H264" s="214">
        <f t="shared" si="79"/>
        <v>1980</v>
      </c>
      <c r="I264" s="300">
        <v>1980</v>
      </c>
      <c r="J264" s="300">
        <v>0</v>
      </c>
      <c r="K264" s="300">
        <v>0</v>
      </c>
      <c r="L264" s="512">
        <f t="shared" si="80"/>
        <v>1980</v>
      </c>
      <c r="M264" s="470">
        <f t="shared" si="81"/>
        <v>479.6</v>
      </c>
      <c r="N264" s="294">
        <v>479.6</v>
      </c>
      <c r="O264" s="294">
        <v>0</v>
      </c>
      <c r="P264" s="294">
        <v>0</v>
      </c>
      <c r="Q264" s="286">
        <f>N264+O264</f>
        <v>479.6</v>
      </c>
      <c r="R264" s="299">
        <v>10</v>
      </c>
      <c r="S264" s="296">
        <v>10</v>
      </c>
    </row>
    <row r="265" spans="1:19" ht="69.75" customHeight="1" hidden="1">
      <c r="A265" s="530"/>
      <c r="B265" s="530"/>
      <c r="C265" s="426" t="s">
        <v>133</v>
      </c>
      <c r="D265" s="55" t="s">
        <v>260</v>
      </c>
      <c r="E265" s="320" t="s">
        <v>367</v>
      </c>
      <c r="F265" s="244">
        <v>3</v>
      </c>
      <c r="G265" s="291">
        <v>0</v>
      </c>
      <c r="H265" s="214">
        <f t="shared" si="79"/>
        <v>0</v>
      </c>
      <c r="I265" s="314">
        <v>0</v>
      </c>
      <c r="J265" s="314">
        <v>0</v>
      </c>
      <c r="K265" s="314">
        <v>0</v>
      </c>
      <c r="L265" s="516">
        <f t="shared" si="80"/>
        <v>0</v>
      </c>
      <c r="M265" s="470">
        <f t="shared" si="81"/>
        <v>0</v>
      </c>
      <c r="N265" s="294">
        <v>0</v>
      </c>
      <c r="O265" s="294">
        <v>0</v>
      </c>
      <c r="P265" s="294">
        <v>0</v>
      </c>
      <c r="Q265" s="286">
        <f>N265+O265</f>
        <v>0</v>
      </c>
      <c r="R265" s="299">
        <v>0</v>
      </c>
      <c r="S265" s="296" t="s">
        <v>691</v>
      </c>
    </row>
    <row r="266" spans="1:19" ht="69.75" customHeight="1">
      <c r="A266" s="531"/>
      <c r="B266" s="531"/>
      <c r="C266" s="426" t="s">
        <v>676</v>
      </c>
      <c r="D266" s="55"/>
      <c r="E266" s="320" t="s">
        <v>677</v>
      </c>
      <c r="F266" s="244">
        <v>80</v>
      </c>
      <c r="G266" s="291">
        <v>9</v>
      </c>
      <c r="H266" s="214">
        <f t="shared" si="79"/>
        <v>3520</v>
      </c>
      <c r="I266" s="314">
        <v>3520</v>
      </c>
      <c r="J266" s="314">
        <v>0</v>
      </c>
      <c r="K266" s="314">
        <v>0</v>
      </c>
      <c r="L266" s="512">
        <f t="shared" si="80"/>
        <v>3520</v>
      </c>
      <c r="M266" s="470">
        <f t="shared" si="81"/>
        <v>1329</v>
      </c>
      <c r="N266" s="294">
        <v>1329</v>
      </c>
      <c r="O266" s="294">
        <v>0</v>
      </c>
      <c r="P266" s="294">
        <v>0</v>
      </c>
      <c r="Q266" s="286">
        <f>N266+O266</f>
        <v>1329</v>
      </c>
      <c r="R266" s="299" t="s">
        <v>866</v>
      </c>
      <c r="S266" s="296">
        <v>14</v>
      </c>
    </row>
    <row r="267" spans="1:20" ht="78" customHeight="1">
      <c r="A267" s="429" t="s">
        <v>72</v>
      </c>
      <c r="B267" s="429" t="s">
        <v>470</v>
      </c>
      <c r="C267" s="426" t="s">
        <v>471</v>
      </c>
      <c r="D267" s="55"/>
      <c r="E267" s="320" t="s">
        <v>472</v>
      </c>
      <c r="F267" s="244">
        <v>120.2</v>
      </c>
      <c r="G267" s="291">
        <v>10</v>
      </c>
      <c r="H267" s="214">
        <f t="shared" si="79"/>
        <v>807.9</v>
      </c>
      <c r="I267" s="314">
        <v>807.9</v>
      </c>
      <c r="J267" s="314">
        <v>0</v>
      </c>
      <c r="K267" s="314">
        <v>0</v>
      </c>
      <c r="L267" s="512">
        <f t="shared" si="80"/>
        <v>807.9</v>
      </c>
      <c r="M267" s="470">
        <f t="shared" si="81"/>
        <v>461.6</v>
      </c>
      <c r="N267" s="294">
        <v>0</v>
      </c>
      <c r="O267" s="294">
        <v>0</v>
      </c>
      <c r="P267" s="294">
        <v>461.6</v>
      </c>
      <c r="Q267" s="286">
        <f>N267+O267+P267</f>
        <v>461.6</v>
      </c>
      <c r="R267" s="299">
        <v>0</v>
      </c>
      <c r="S267" s="296">
        <v>0</v>
      </c>
      <c r="T267" s="292">
        <v>0</v>
      </c>
    </row>
    <row r="268" spans="1:19" ht="87.75" customHeight="1">
      <c r="A268" s="431" t="s">
        <v>76</v>
      </c>
      <c r="B268" s="431" t="s">
        <v>842</v>
      </c>
      <c r="C268" s="211" t="s">
        <v>488</v>
      </c>
      <c r="D268" s="400"/>
      <c r="E268" s="87" t="s">
        <v>556</v>
      </c>
      <c r="F268" s="401">
        <v>23.2</v>
      </c>
      <c r="G268" s="400">
        <v>2</v>
      </c>
      <c r="H268" s="402">
        <f t="shared" si="79"/>
        <v>76.5</v>
      </c>
      <c r="I268" s="315">
        <v>75.4</v>
      </c>
      <c r="J268" s="315">
        <v>1.1</v>
      </c>
      <c r="K268" s="315">
        <v>0</v>
      </c>
      <c r="L268" s="512">
        <f t="shared" si="80"/>
        <v>76.5</v>
      </c>
      <c r="M268" s="470">
        <f t="shared" si="81"/>
        <v>0</v>
      </c>
      <c r="N268" s="404">
        <v>0</v>
      </c>
      <c r="O268" s="404">
        <v>0</v>
      </c>
      <c r="P268" s="404">
        <v>0</v>
      </c>
      <c r="Q268" s="417">
        <v>0</v>
      </c>
      <c r="R268" s="79">
        <v>0</v>
      </c>
      <c r="S268" s="277">
        <v>0</v>
      </c>
    </row>
    <row r="269" spans="1:19" s="278" customFormat="1" ht="29.25" customHeight="1">
      <c r="A269" s="309"/>
      <c r="B269" s="34" t="s">
        <v>316</v>
      </c>
      <c r="C269" s="309"/>
      <c r="D269" s="309"/>
      <c r="E269" s="309"/>
      <c r="F269" s="309"/>
      <c r="G269" s="309"/>
      <c r="H269" s="309">
        <f>SUM(H262:H268)</f>
        <v>6733.9</v>
      </c>
      <c r="I269" s="309">
        <f aca="true" t="shared" si="82" ref="I269:Q269">SUM(I262:I268)</f>
        <v>6724.9</v>
      </c>
      <c r="J269" s="309">
        <f t="shared" si="82"/>
        <v>9</v>
      </c>
      <c r="K269" s="309">
        <f t="shared" si="82"/>
        <v>0</v>
      </c>
      <c r="L269" s="309">
        <f t="shared" si="82"/>
        <v>6733.9</v>
      </c>
      <c r="M269" s="309">
        <f t="shared" si="82"/>
        <v>2270.2</v>
      </c>
      <c r="N269" s="309">
        <f t="shared" si="82"/>
        <v>1808.6</v>
      </c>
      <c r="O269" s="309">
        <f t="shared" si="82"/>
        <v>0</v>
      </c>
      <c r="P269" s="309">
        <f t="shared" si="82"/>
        <v>461.6</v>
      </c>
      <c r="Q269" s="309">
        <f t="shared" si="82"/>
        <v>2270.2</v>
      </c>
      <c r="R269" s="309"/>
      <c r="S269" s="309"/>
    </row>
    <row r="270" spans="1:19" s="278" customFormat="1" ht="97.5" customHeight="1">
      <c r="A270" s="543" t="s">
        <v>80</v>
      </c>
      <c r="B270" s="545" t="s">
        <v>557</v>
      </c>
      <c r="C270" s="300" t="s">
        <v>558</v>
      </c>
      <c r="D270" s="303"/>
      <c r="E270" s="300" t="s">
        <v>670</v>
      </c>
      <c r="F270" s="252" t="s">
        <v>764</v>
      </c>
      <c r="G270" s="300" t="s">
        <v>763</v>
      </c>
      <c r="H270" s="214">
        <f>L270</f>
        <v>1047.5</v>
      </c>
      <c r="I270" s="300">
        <v>0</v>
      </c>
      <c r="J270" s="300">
        <v>0</v>
      </c>
      <c r="K270" s="300">
        <v>1047.5</v>
      </c>
      <c r="L270" s="512">
        <f>I270+J270+K270</f>
        <v>1047.5</v>
      </c>
      <c r="M270" s="470">
        <f>Q270</f>
        <v>494.7</v>
      </c>
      <c r="N270" s="294">
        <v>0</v>
      </c>
      <c r="O270" s="294">
        <v>0</v>
      </c>
      <c r="P270" s="294">
        <v>494.7</v>
      </c>
      <c r="Q270" s="294">
        <f>N270+O270+P270</f>
        <v>494.7</v>
      </c>
      <c r="R270" s="299" t="s">
        <v>851</v>
      </c>
      <c r="S270" s="296" t="s">
        <v>850</v>
      </c>
    </row>
    <row r="271" spans="1:19" s="278" customFormat="1" ht="97.5" customHeight="1">
      <c r="A271" s="544"/>
      <c r="B271" s="546"/>
      <c r="C271" s="300" t="s">
        <v>559</v>
      </c>
      <c r="D271" s="303"/>
      <c r="E271" s="300" t="s">
        <v>672</v>
      </c>
      <c r="F271" s="252" t="s">
        <v>764</v>
      </c>
      <c r="G271" s="300" t="s">
        <v>765</v>
      </c>
      <c r="H271" s="214">
        <f>L271</f>
        <v>0</v>
      </c>
      <c r="I271" s="300">
        <v>0</v>
      </c>
      <c r="J271" s="300">
        <v>0</v>
      </c>
      <c r="K271" s="300">
        <v>0</v>
      </c>
      <c r="L271" s="517">
        <f>I271+J271+K271</f>
        <v>0</v>
      </c>
      <c r="M271" s="470">
        <f>Q271</f>
        <v>0</v>
      </c>
      <c r="N271" s="294">
        <v>0</v>
      </c>
      <c r="O271" s="294">
        <v>0</v>
      </c>
      <c r="P271" s="294">
        <v>0</v>
      </c>
      <c r="Q271" s="294">
        <f>N271+O271+P271</f>
        <v>0</v>
      </c>
      <c r="R271" s="299">
        <v>0</v>
      </c>
      <c r="S271" s="296">
        <v>0</v>
      </c>
    </row>
    <row r="272" spans="1:19" s="278" customFormat="1" ht="29.25" customHeight="1">
      <c r="A272" s="309"/>
      <c r="B272" s="34" t="s">
        <v>316</v>
      </c>
      <c r="C272" s="309"/>
      <c r="D272" s="309"/>
      <c r="E272" s="309"/>
      <c r="F272" s="309"/>
      <c r="G272" s="309"/>
      <c r="H272" s="309">
        <f>H270+H271</f>
        <v>1047.5</v>
      </c>
      <c r="I272" s="309">
        <f aca="true" t="shared" si="83" ref="I272:Q272">I270+I271</f>
        <v>0</v>
      </c>
      <c r="J272" s="309">
        <f t="shared" si="83"/>
        <v>0</v>
      </c>
      <c r="K272" s="309">
        <f t="shared" si="83"/>
        <v>1047.5</v>
      </c>
      <c r="L272" s="309">
        <f t="shared" si="83"/>
        <v>1047.5</v>
      </c>
      <c r="M272" s="309">
        <f t="shared" si="83"/>
        <v>494.7</v>
      </c>
      <c r="N272" s="309">
        <f t="shared" si="83"/>
        <v>0</v>
      </c>
      <c r="O272" s="309">
        <f t="shared" si="83"/>
        <v>0</v>
      </c>
      <c r="P272" s="309">
        <f t="shared" si="83"/>
        <v>494.7</v>
      </c>
      <c r="Q272" s="309">
        <f t="shared" si="83"/>
        <v>494.7</v>
      </c>
      <c r="R272" s="309"/>
      <c r="S272" s="309"/>
    </row>
    <row r="273" spans="1:19" s="278" customFormat="1" ht="43.5" customHeight="1">
      <c r="A273" s="310"/>
      <c r="B273" s="33" t="s">
        <v>317</v>
      </c>
      <c r="C273" s="310"/>
      <c r="D273" s="310"/>
      <c r="E273" s="310"/>
      <c r="F273" s="310"/>
      <c r="G273" s="310"/>
      <c r="H273" s="310">
        <f>H39+H272+H269+H261+H257+H255+H252+H250+H234+H232+H228+H226+H224+H214+H211+H202+H147+H145+H142+H140+H138+H136+H130+H125+H122+H120+H118+H108+H106+H86+H55+H53+H50+H46+H44+H42+H37+H35+H30+H23+H20+H14+H12+H10</f>
        <v>2705452.497000001</v>
      </c>
      <c r="I273" s="310">
        <f aca="true" t="shared" si="84" ref="I273:Q273">I39+I272+I269+I261+I257+I255+I252+I250+I234+I232+I228+I226+I224+I214+I211+I202+I147+I145+I142+I140+I138+I136+I130+I125+I122+I120+I118+I108+I106+I86+I55+I53+I50+I46+I44+I42+I37+I35+I30+I23+I20+I14+I12+I10</f>
        <v>2498873.599450001</v>
      </c>
      <c r="J273" s="310">
        <f t="shared" si="84"/>
        <v>116695.79999999999</v>
      </c>
      <c r="K273" s="310">
        <f t="shared" si="84"/>
        <v>89883.09999999999</v>
      </c>
      <c r="L273" s="310">
        <f t="shared" si="84"/>
        <v>2705452.497000001</v>
      </c>
      <c r="M273" s="310">
        <f t="shared" si="84"/>
        <v>1022026.2999999998</v>
      </c>
      <c r="N273" s="310">
        <f t="shared" si="84"/>
        <v>975132.0499999999</v>
      </c>
      <c r="O273" s="310">
        <f t="shared" si="84"/>
        <v>13047.950000000003</v>
      </c>
      <c r="P273" s="310">
        <f t="shared" si="84"/>
        <v>33846.299999999996</v>
      </c>
      <c r="Q273" s="310">
        <f t="shared" si="84"/>
        <v>1022026.2999999998</v>
      </c>
      <c r="R273" s="310"/>
      <c r="S273" s="310"/>
    </row>
    <row r="274" spans="1:18" ht="28.5" customHeight="1">
      <c r="A274" s="532" t="s">
        <v>169</v>
      </c>
      <c r="B274" s="533"/>
      <c r="C274" s="533"/>
      <c r="D274" s="533"/>
      <c r="E274" s="533"/>
      <c r="F274" s="533"/>
      <c r="G274" s="533"/>
      <c r="H274" s="533"/>
      <c r="I274" s="533"/>
      <c r="J274" s="533"/>
      <c r="K274" s="533"/>
      <c r="L274" s="533"/>
      <c r="M274" s="533"/>
      <c r="N274" s="533"/>
      <c r="O274" s="533"/>
      <c r="P274" s="533"/>
      <c r="Q274" s="533"/>
      <c r="R274" s="533"/>
    </row>
    <row r="284" ht="12">
      <c r="L284" s="300"/>
    </row>
  </sheetData>
  <sheetProtection/>
  <mergeCells count="145">
    <mergeCell ref="B262:B263"/>
    <mergeCell ref="A264:A266"/>
    <mergeCell ref="B264:B266"/>
    <mergeCell ref="A270:A271"/>
    <mergeCell ref="B270:B271"/>
    <mergeCell ref="A274:R274"/>
    <mergeCell ref="B248:B249"/>
    <mergeCell ref="E248:E249"/>
    <mergeCell ref="A253:A254"/>
    <mergeCell ref="B253:B254"/>
    <mergeCell ref="A258:A260"/>
    <mergeCell ref="B258:B260"/>
    <mergeCell ref="D258:D259"/>
    <mergeCell ref="E258:E259"/>
    <mergeCell ref="F230:F231"/>
    <mergeCell ref="G230:G231"/>
    <mergeCell ref="N230:N231"/>
    <mergeCell ref="R230:R231"/>
    <mergeCell ref="S230:S231"/>
    <mergeCell ref="B235:B246"/>
    <mergeCell ref="D235:D246"/>
    <mergeCell ref="A215:A219"/>
    <mergeCell ref="B215:B223"/>
    <mergeCell ref="E215:E216"/>
    <mergeCell ref="E217:E218"/>
    <mergeCell ref="A229:F229"/>
    <mergeCell ref="A230:A231"/>
    <mergeCell ref="B230:B231"/>
    <mergeCell ref="C230:C231"/>
    <mergeCell ref="D230:D231"/>
    <mergeCell ref="E230:E231"/>
    <mergeCell ref="K203:K204"/>
    <mergeCell ref="L203:L204"/>
    <mergeCell ref="Q203:Q204"/>
    <mergeCell ref="A212:A213"/>
    <mergeCell ref="B212:B213"/>
    <mergeCell ref="D212:D213"/>
    <mergeCell ref="E212:E213"/>
    <mergeCell ref="O191:O194"/>
    <mergeCell ref="P191:P194"/>
    <mergeCell ref="Q191:Q194"/>
    <mergeCell ref="A203:A210"/>
    <mergeCell ref="B203:B210"/>
    <mergeCell ref="D203:D205"/>
    <mergeCell ref="E203:E205"/>
    <mergeCell ref="H203:H204"/>
    <mergeCell ref="I203:I204"/>
    <mergeCell ref="J203:J204"/>
    <mergeCell ref="H191:H194"/>
    <mergeCell ref="I191:I194"/>
    <mergeCell ref="J191:J194"/>
    <mergeCell ref="L191:L194"/>
    <mergeCell ref="M191:M194"/>
    <mergeCell ref="N191:N194"/>
    <mergeCell ref="Q148:Q149"/>
    <mergeCell ref="R148:R149"/>
    <mergeCell ref="S148:S149"/>
    <mergeCell ref="C175:C176"/>
    <mergeCell ref="E175:E176"/>
    <mergeCell ref="A143:A144"/>
    <mergeCell ref="B143:B144"/>
    <mergeCell ref="A147:A200"/>
    <mergeCell ref="B148:B201"/>
    <mergeCell ref="F148:F149"/>
    <mergeCell ref="G148:G149"/>
    <mergeCell ref="D182:D184"/>
    <mergeCell ref="E182:E184"/>
    <mergeCell ref="D191:D194"/>
    <mergeCell ref="E191:E194"/>
    <mergeCell ref="A123:A124"/>
    <mergeCell ref="B123:B124"/>
    <mergeCell ref="A126:A129"/>
    <mergeCell ref="B126:B129"/>
    <mergeCell ref="A131:A135"/>
    <mergeCell ref="B131:B135"/>
    <mergeCell ref="R80:R81"/>
    <mergeCell ref="S80:S81"/>
    <mergeCell ref="A87:A105"/>
    <mergeCell ref="B87:B105"/>
    <mergeCell ref="D95:D97"/>
    <mergeCell ref="A109:A117"/>
    <mergeCell ref="B109:B117"/>
    <mergeCell ref="O64:O68"/>
    <mergeCell ref="P64:P68"/>
    <mergeCell ref="Q64:Q68"/>
    <mergeCell ref="D68:D70"/>
    <mergeCell ref="C80:C81"/>
    <mergeCell ref="E80:E81"/>
    <mergeCell ref="F80:F81"/>
    <mergeCell ref="G80:G81"/>
    <mergeCell ref="Q80:Q81"/>
    <mergeCell ref="I64:I68"/>
    <mergeCell ref="J64:J68"/>
    <mergeCell ref="K64:K68"/>
    <mergeCell ref="L64:L68"/>
    <mergeCell ref="N64:N68"/>
    <mergeCell ref="M65:M68"/>
    <mergeCell ref="A56:A85"/>
    <mergeCell ref="B56:B85"/>
    <mergeCell ref="D63:D67"/>
    <mergeCell ref="E63:E72"/>
    <mergeCell ref="F63:F72"/>
    <mergeCell ref="H64:H68"/>
    <mergeCell ref="A31:A34"/>
    <mergeCell ref="B31:B33"/>
    <mergeCell ref="D31:D33"/>
    <mergeCell ref="A40:C40"/>
    <mergeCell ref="A47:C47"/>
    <mergeCell ref="A51:C51"/>
    <mergeCell ref="A21:A22"/>
    <mergeCell ref="B21:B22"/>
    <mergeCell ref="A26:A29"/>
    <mergeCell ref="B26:B29"/>
    <mergeCell ref="D27:D29"/>
    <mergeCell ref="E27:E29"/>
    <mergeCell ref="R5:R6"/>
    <mergeCell ref="S5:S6"/>
    <mergeCell ref="A8:A9"/>
    <mergeCell ref="B8:B9"/>
    <mergeCell ref="A15:A19"/>
    <mergeCell ref="B15:B19"/>
    <mergeCell ref="D16:D17"/>
    <mergeCell ref="E16:E17"/>
    <mergeCell ref="D18:D19"/>
    <mergeCell ref="E18:E19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87"/>
  <sheetViews>
    <sheetView zoomScale="85" zoomScaleNormal="85" zoomScalePageLayoutView="0" workbookViewId="0" topLeftCell="D251">
      <selection activeCell="H251" sqref="H251:H252"/>
    </sheetView>
  </sheetViews>
  <sheetFormatPr defaultColWidth="8.8515625" defaultRowHeight="15"/>
  <cols>
    <col min="1" max="1" width="8.140625" style="465" customWidth="1"/>
    <col min="2" max="2" width="39.28125" style="1" customWidth="1"/>
    <col min="3" max="3" width="34.7109375" style="465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465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621" t="s">
        <v>534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</row>
    <row r="2" spans="1:17" ht="24" customHeight="1">
      <c r="A2" s="464"/>
      <c r="B2" s="465"/>
      <c r="D2" s="465"/>
      <c r="E2" s="465"/>
      <c r="F2" s="623" t="s">
        <v>919</v>
      </c>
      <c r="G2" s="623"/>
      <c r="H2" s="623"/>
      <c r="I2" s="465"/>
      <c r="J2" s="465"/>
      <c r="K2" s="465"/>
      <c r="L2" s="465"/>
      <c r="M2" s="465"/>
      <c r="N2" s="465"/>
      <c r="O2" s="465"/>
      <c r="P2" s="465"/>
      <c r="Q2" s="465"/>
    </row>
    <row r="3" ht="15" customHeight="1"/>
    <row r="4" spans="1:18" ht="24" customHeight="1">
      <c r="A4" s="624" t="s">
        <v>0</v>
      </c>
      <c r="B4" s="624" t="s">
        <v>159</v>
      </c>
      <c r="C4" s="624" t="s">
        <v>160</v>
      </c>
      <c r="D4" s="627" t="s">
        <v>332</v>
      </c>
      <c r="E4" s="630" t="s">
        <v>333</v>
      </c>
      <c r="F4" s="605" t="s">
        <v>593</v>
      </c>
      <c r="G4" s="606"/>
      <c r="H4" s="607"/>
      <c r="I4" s="608" t="s">
        <v>464</v>
      </c>
      <c r="J4" s="609"/>
      <c r="K4" s="610"/>
      <c r="L4" s="611" t="s">
        <v>317</v>
      </c>
      <c r="M4" s="614" t="s">
        <v>3</v>
      </c>
      <c r="N4" s="614"/>
      <c r="O4" s="614"/>
      <c r="P4" s="614"/>
      <c r="Q4" s="614"/>
      <c r="R4" s="614"/>
    </row>
    <row r="5" spans="1:19" ht="30.75" customHeight="1">
      <c r="A5" s="625"/>
      <c r="B5" s="625"/>
      <c r="C5" s="625"/>
      <c r="D5" s="628"/>
      <c r="E5" s="631"/>
      <c r="F5" s="615" t="s">
        <v>4</v>
      </c>
      <c r="G5" s="582" t="s">
        <v>591</v>
      </c>
      <c r="H5" s="617" t="s">
        <v>465</v>
      </c>
      <c r="I5" s="600">
        <v>300</v>
      </c>
      <c r="J5" s="600">
        <v>200</v>
      </c>
      <c r="K5" s="600" t="s">
        <v>523</v>
      </c>
      <c r="L5" s="612"/>
      <c r="M5" s="561" t="s">
        <v>5</v>
      </c>
      <c r="N5" s="601" t="s">
        <v>464</v>
      </c>
      <c r="O5" s="602"/>
      <c r="P5" s="603"/>
      <c r="Q5" s="604" t="s">
        <v>317</v>
      </c>
      <c r="R5" s="570" t="s">
        <v>560</v>
      </c>
      <c r="S5" s="570" t="s">
        <v>770</v>
      </c>
    </row>
    <row r="6" spans="1:19" ht="88.5" customHeight="1">
      <c r="A6" s="626"/>
      <c r="B6" s="626"/>
      <c r="C6" s="626"/>
      <c r="D6" s="629"/>
      <c r="E6" s="632"/>
      <c r="F6" s="616"/>
      <c r="G6" s="583"/>
      <c r="H6" s="618"/>
      <c r="I6" s="600"/>
      <c r="J6" s="600"/>
      <c r="K6" s="600"/>
      <c r="L6" s="613"/>
      <c r="M6" s="563"/>
      <c r="N6" s="48">
        <v>300</v>
      </c>
      <c r="O6" s="48">
        <v>200</v>
      </c>
      <c r="P6" s="48" t="s">
        <v>523</v>
      </c>
      <c r="Q6" s="604"/>
      <c r="R6" s="571"/>
      <c r="S6" s="571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542" t="s">
        <v>7</v>
      </c>
      <c r="B8" s="557" t="s">
        <v>8</v>
      </c>
      <c r="C8" s="448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477">
        <f>I8+J8+K8</f>
        <v>2774.2000000000003</v>
      </c>
      <c r="M8" s="470">
        <f>Q8</f>
        <v>1605.5</v>
      </c>
      <c r="N8" s="286">
        <v>1586.2</v>
      </c>
      <c r="O8" s="294">
        <v>19.3</v>
      </c>
      <c r="P8" s="294">
        <v>0</v>
      </c>
      <c r="Q8" s="286">
        <f>O8+N8</f>
        <v>1605.5</v>
      </c>
      <c r="R8" s="296">
        <v>157</v>
      </c>
      <c r="S8" s="296">
        <v>143</v>
      </c>
    </row>
    <row r="9" spans="1:19" ht="34.5" customHeight="1">
      <c r="A9" s="542"/>
      <c r="B9" s="557"/>
      <c r="C9" s="448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477">
        <f>I9+J9+K9</f>
        <v>1256.5</v>
      </c>
      <c r="M9" s="470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1605.5</v>
      </c>
      <c r="N10" s="309">
        <f t="shared" si="0"/>
        <v>1586.2</v>
      </c>
      <c r="O10" s="309">
        <f t="shared" si="0"/>
        <v>19.3</v>
      </c>
      <c r="P10" s="309">
        <f t="shared" si="0"/>
        <v>0</v>
      </c>
      <c r="Q10" s="309">
        <f t="shared" si="0"/>
        <v>1605.5</v>
      </c>
      <c r="R10" s="309"/>
      <c r="S10" s="309"/>
    </row>
    <row r="11" spans="1:19" ht="91.5" customHeight="1" hidden="1">
      <c r="A11" s="448" t="s">
        <v>11</v>
      </c>
      <c r="B11" s="453" t="s">
        <v>12</v>
      </c>
      <c r="C11" s="448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/>
      <c r="S11" s="78"/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148"/>
    </row>
    <row r="13" spans="1:19" ht="58.5" customHeight="1">
      <c r="A13" s="448" t="s">
        <v>13</v>
      </c>
      <c r="B13" s="453" t="s">
        <v>16</v>
      </c>
      <c r="C13" s="448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478">
        <f>I13+J13+K13</f>
        <v>3</v>
      </c>
      <c r="M13" s="470">
        <f>Q13</f>
        <v>0.7</v>
      </c>
      <c r="N13" s="294">
        <v>0.7</v>
      </c>
      <c r="O13" s="294">
        <v>0</v>
      </c>
      <c r="P13" s="294">
        <v>0</v>
      </c>
      <c r="Q13" s="286">
        <f>N13+O13</f>
        <v>0.7</v>
      </c>
      <c r="R13" s="296">
        <v>1</v>
      </c>
      <c r="S13" s="296">
        <v>1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0.7</v>
      </c>
      <c r="N14" s="279">
        <f t="shared" si="2"/>
        <v>0.7</v>
      </c>
      <c r="O14" s="279">
        <f t="shared" si="2"/>
        <v>0</v>
      </c>
      <c r="P14" s="279">
        <f t="shared" si="2"/>
        <v>0</v>
      </c>
      <c r="Q14" s="279">
        <f t="shared" si="2"/>
        <v>0.7</v>
      </c>
      <c r="R14" s="279"/>
      <c r="S14" s="279"/>
    </row>
    <row r="15" spans="1:19" ht="42" customHeight="1">
      <c r="A15" s="534" t="s">
        <v>15</v>
      </c>
      <c r="B15" s="557" t="s">
        <v>456</v>
      </c>
      <c r="C15" s="448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478">
        <f aca="true" t="shared" si="3" ref="L15:L21">I15+J15+K15</f>
        <v>1285.7</v>
      </c>
      <c r="M15" s="470">
        <f>N15+O15</f>
        <v>1150.2</v>
      </c>
      <c r="N15" s="286">
        <v>1150.2</v>
      </c>
      <c r="O15" s="294">
        <v>0</v>
      </c>
      <c r="P15" s="294">
        <v>0</v>
      </c>
      <c r="Q15" s="286">
        <f>M15</f>
        <v>1150.2</v>
      </c>
      <c r="R15" s="285" t="s">
        <v>921</v>
      </c>
      <c r="S15" s="296">
        <v>8</v>
      </c>
    </row>
    <row r="16" spans="1:19" ht="35.25" customHeight="1">
      <c r="A16" s="530"/>
      <c r="B16" s="557"/>
      <c r="C16" s="448" t="s">
        <v>19</v>
      </c>
      <c r="D16" s="565" t="s">
        <v>194</v>
      </c>
      <c r="E16" s="633" t="s">
        <v>430</v>
      </c>
      <c r="F16" s="244" t="s">
        <v>752</v>
      </c>
      <c r="G16" s="71" t="s">
        <v>753</v>
      </c>
      <c r="H16" s="215">
        <v>25603.9</v>
      </c>
      <c r="I16" s="153">
        <v>25563.1</v>
      </c>
      <c r="J16" s="153">
        <v>40.8</v>
      </c>
      <c r="K16" s="51">
        <v>0</v>
      </c>
      <c r="L16" s="478">
        <f t="shared" si="3"/>
        <v>25603.899999999998</v>
      </c>
      <c r="M16" s="470">
        <f aca="true" t="shared" si="4" ref="M16:M21">Q16</f>
        <v>11121.599999999999</v>
      </c>
      <c r="N16" s="286">
        <v>11111.8</v>
      </c>
      <c r="O16" s="294">
        <v>9.8</v>
      </c>
      <c r="P16" s="294">
        <v>0</v>
      </c>
      <c r="Q16" s="286">
        <f aca="true" t="shared" si="5" ref="Q16:Q21">N16+O16</f>
        <v>11121.599999999999</v>
      </c>
      <c r="R16" s="296">
        <v>262</v>
      </c>
      <c r="S16" s="296">
        <v>184</v>
      </c>
    </row>
    <row r="17" spans="1:19" ht="35.25" customHeight="1">
      <c r="A17" s="530"/>
      <c r="B17" s="557"/>
      <c r="C17" s="448" t="s">
        <v>920</v>
      </c>
      <c r="D17" s="566"/>
      <c r="E17" s="635"/>
      <c r="F17" s="244"/>
      <c r="G17" s="71"/>
      <c r="H17" s="215">
        <v>84</v>
      </c>
      <c r="I17" s="153">
        <v>84</v>
      </c>
      <c r="J17" s="153">
        <v>0</v>
      </c>
      <c r="K17" s="51">
        <v>0</v>
      </c>
      <c r="L17" s="478">
        <f t="shared" si="3"/>
        <v>84</v>
      </c>
      <c r="M17" s="470">
        <f t="shared" si="4"/>
        <v>84</v>
      </c>
      <c r="N17" s="286">
        <v>84</v>
      </c>
      <c r="O17" s="294">
        <v>0</v>
      </c>
      <c r="P17" s="294">
        <v>0</v>
      </c>
      <c r="Q17" s="286">
        <f t="shared" si="5"/>
        <v>84</v>
      </c>
      <c r="R17" s="296">
        <v>1</v>
      </c>
      <c r="S17" s="296">
        <v>1</v>
      </c>
    </row>
    <row r="18" spans="1:19" ht="30" customHeight="1">
      <c r="A18" s="530"/>
      <c r="B18" s="557"/>
      <c r="C18" s="448" t="s">
        <v>20</v>
      </c>
      <c r="D18" s="567"/>
      <c r="E18" s="634"/>
      <c r="F18" s="244">
        <v>27.21594</v>
      </c>
      <c r="G18" s="71">
        <v>120</v>
      </c>
      <c r="H18" s="215">
        <f>L18</f>
        <v>3256</v>
      </c>
      <c r="I18" s="153">
        <v>3256</v>
      </c>
      <c r="J18" s="153">
        <v>0</v>
      </c>
      <c r="K18" s="51">
        <v>0</v>
      </c>
      <c r="L18" s="478">
        <f t="shared" si="3"/>
        <v>3256</v>
      </c>
      <c r="M18" s="470">
        <f t="shared" si="4"/>
        <v>987.6</v>
      </c>
      <c r="N18" s="286">
        <v>986.7</v>
      </c>
      <c r="O18" s="294">
        <v>0.9</v>
      </c>
      <c r="P18" s="294">
        <v>0</v>
      </c>
      <c r="Q18" s="286">
        <f t="shared" si="5"/>
        <v>987.6</v>
      </c>
      <c r="R18" s="296">
        <v>38</v>
      </c>
      <c r="S18" s="296">
        <v>3</v>
      </c>
    </row>
    <row r="19" spans="1:19" ht="30" customHeight="1">
      <c r="A19" s="530"/>
      <c r="B19" s="557"/>
      <c r="C19" s="453" t="s">
        <v>923</v>
      </c>
      <c r="D19" s="456"/>
      <c r="E19" s="468" t="s">
        <v>922</v>
      </c>
      <c r="F19" s="244"/>
      <c r="G19" s="71"/>
      <c r="H19" s="215">
        <v>3773.5</v>
      </c>
      <c r="I19" s="153">
        <v>3773.5</v>
      </c>
      <c r="J19" s="153">
        <v>0</v>
      </c>
      <c r="K19" s="474">
        <v>0</v>
      </c>
      <c r="L19" s="478">
        <f>I19+J19+K19</f>
        <v>3773.5</v>
      </c>
      <c r="M19" s="470">
        <f t="shared" si="4"/>
        <v>0</v>
      </c>
      <c r="N19" s="286">
        <v>0</v>
      </c>
      <c r="O19" s="294">
        <v>0</v>
      </c>
      <c r="P19" s="294">
        <v>0</v>
      </c>
      <c r="Q19" s="286">
        <f t="shared" si="5"/>
        <v>0</v>
      </c>
      <c r="R19" s="296">
        <v>0</v>
      </c>
      <c r="S19" s="296">
        <v>0</v>
      </c>
    </row>
    <row r="20" spans="1:19" ht="47.25" customHeight="1">
      <c r="A20" s="530"/>
      <c r="B20" s="557"/>
      <c r="C20" s="448" t="s">
        <v>21</v>
      </c>
      <c r="D20" s="565" t="s">
        <v>192</v>
      </c>
      <c r="E20" s="633" t="s">
        <v>429</v>
      </c>
      <c r="F20" s="244">
        <v>43.09928</v>
      </c>
      <c r="G20" s="71">
        <v>1</v>
      </c>
      <c r="H20" s="215">
        <f>L20</f>
        <v>84.6</v>
      </c>
      <c r="I20" s="153">
        <v>84.6</v>
      </c>
      <c r="J20" s="153">
        <v>0</v>
      </c>
      <c r="K20" s="454">
        <v>0</v>
      </c>
      <c r="L20" s="478">
        <f t="shared" si="3"/>
        <v>84.6</v>
      </c>
      <c r="M20" s="470">
        <f t="shared" si="4"/>
        <v>42.8</v>
      </c>
      <c r="N20" s="286">
        <v>42.8</v>
      </c>
      <c r="O20" s="294">
        <v>0</v>
      </c>
      <c r="P20" s="294">
        <v>0</v>
      </c>
      <c r="Q20" s="286">
        <f t="shared" si="5"/>
        <v>42.8</v>
      </c>
      <c r="R20" s="296">
        <v>1</v>
      </c>
      <c r="S20" s="296">
        <v>1</v>
      </c>
    </row>
    <row r="21" spans="1:19" ht="24">
      <c r="A21" s="531"/>
      <c r="B21" s="557"/>
      <c r="C21" s="448" t="s">
        <v>22</v>
      </c>
      <c r="D21" s="567"/>
      <c r="E21" s="634"/>
      <c r="F21" s="244">
        <v>18.47111</v>
      </c>
      <c r="G21" s="71">
        <v>3</v>
      </c>
      <c r="H21" s="215">
        <f>L21</f>
        <v>665.7</v>
      </c>
      <c r="I21" s="154">
        <v>665.7</v>
      </c>
      <c r="J21" s="154">
        <v>0</v>
      </c>
      <c r="K21" s="450">
        <v>0</v>
      </c>
      <c r="L21" s="479">
        <f t="shared" si="3"/>
        <v>665.7</v>
      </c>
      <c r="M21" s="470">
        <f t="shared" si="4"/>
        <v>124.9</v>
      </c>
      <c r="N21" s="286">
        <v>124.9</v>
      </c>
      <c r="O21" s="294">
        <v>0</v>
      </c>
      <c r="P21" s="294">
        <v>0</v>
      </c>
      <c r="Q21" s="286">
        <f t="shared" si="5"/>
        <v>124.9</v>
      </c>
      <c r="R21" s="296">
        <v>1</v>
      </c>
      <c r="S21" s="296">
        <v>1</v>
      </c>
    </row>
    <row r="22" spans="1:19" s="278" customFormat="1" ht="26.25" customHeight="1">
      <c r="A22" s="449"/>
      <c r="B22" s="34" t="s">
        <v>316</v>
      </c>
      <c r="C22" s="309"/>
      <c r="D22" s="136"/>
      <c r="E22" s="136"/>
      <c r="F22" s="309"/>
      <c r="G22" s="309"/>
      <c r="H22" s="309">
        <f>H15+H16+H17+H18+H19+H20+H21</f>
        <v>34753.4</v>
      </c>
      <c r="I22" s="309">
        <f aca="true" t="shared" si="6" ref="I22:Q22">I15+I16+I17+I18+I19+I20+I21</f>
        <v>34609.6</v>
      </c>
      <c r="J22" s="309">
        <f t="shared" si="6"/>
        <v>143.8</v>
      </c>
      <c r="K22" s="309">
        <f t="shared" si="6"/>
        <v>0</v>
      </c>
      <c r="L22" s="309">
        <f t="shared" si="6"/>
        <v>34753.399999999994</v>
      </c>
      <c r="M22" s="309">
        <f t="shared" si="6"/>
        <v>13511.099999999999</v>
      </c>
      <c r="N22" s="309">
        <f t="shared" si="6"/>
        <v>13500.4</v>
      </c>
      <c r="O22" s="309">
        <f t="shared" si="6"/>
        <v>10.700000000000001</v>
      </c>
      <c r="P22" s="309">
        <f t="shared" si="6"/>
        <v>0</v>
      </c>
      <c r="Q22" s="309">
        <f t="shared" si="6"/>
        <v>13511.099999999999</v>
      </c>
      <c r="R22" s="309"/>
      <c r="S22" s="309"/>
    </row>
    <row r="23" spans="1:19" ht="42" customHeight="1">
      <c r="A23" s="542" t="s">
        <v>18</v>
      </c>
      <c r="B23" s="557" t="s">
        <v>24</v>
      </c>
      <c r="C23" s="448" t="s">
        <v>9</v>
      </c>
      <c r="D23" s="55" t="s">
        <v>190</v>
      </c>
      <c r="E23" s="320" t="s">
        <v>423</v>
      </c>
      <c r="F23" s="244" t="s">
        <v>749</v>
      </c>
      <c r="G23" s="71">
        <v>2115</v>
      </c>
      <c r="H23" s="215">
        <f>L23</f>
        <v>36356.5</v>
      </c>
      <c r="I23" s="313">
        <v>35879.2</v>
      </c>
      <c r="J23" s="313">
        <v>477.3</v>
      </c>
      <c r="K23" s="313">
        <v>0</v>
      </c>
      <c r="L23" s="477">
        <f>I23+J23+K23</f>
        <v>36356.5</v>
      </c>
      <c r="M23" s="470">
        <f>N23+O23</f>
        <v>21123.600000000002</v>
      </c>
      <c r="N23" s="286">
        <v>20869.4</v>
      </c>
      <c r="O23" s="294">
        <v>254.2</v>
      </c>
      <c r="P23" s="294">
        <v>0</v>
      </c>
      <c r="Q23" s="286">
        <f>N23+O23</f>
        <v>21123.600000000002</v>
      </c>
      <c r="R23" s="296">
        <v>2354</v>
      </c>
      <c r="S23" s="296">
        <v>1924</v>
      </c>
    </row>
    <row r="24" spans="1:19" ht="24">
      <c r="A24" s="542"/>
      <c r="B24" s="557"/>
      <c r="C24" s="448" t="s">
        <v>10</v>
      </c>
      <c r="D24" s="55" t="s">
        <v>771</v>
      </c>
      <c r="E24" s="320" t="s">
        <v>489</v>
      </c>
      <c r="F24" s="244" t="s">
        <v>747</v>
      </c>
      <c r="G24" s="71">
        <v>1</v>
      </c>
      <c r="H24" s="215">
        <f>L24</f>
        <v>1558.9</v>
      </c>
      <c r="I24" s="314">
        <v>1558.9</v>
      </c>
      <c r="J24" s="314">
        <v>0</v>
      </c>
      <c r="K24" s="314">
        <v>0</v>
      </c>
      <c r="L24" s="477">
        <f>I24+J24+K24</f>
        <v>1558.9</v>
      </c>
      <c r="M24" s="470">
        <f>N24+O24</f>
        <v>0</v>
      </c>
      <c r="N24" s="286">
        <v>0</v>
      </c>
      <c r="O24" s="294">
        <v>0</v>
      </c>
      <c r="P24" s="294">
        <v>0</v>
      </c>
      <c r="Q24" s="286">
        <f>N24+O24</f>
        <v>0</v>
      </c>
      <c r="R24" s="296">
        <v>0</v>
      </c>
      <c r="S24" s="296">
        <v>0</v>
      </c>
    </row>
    <row r="25" spans="1:19" s="278" customFormat="1" ht="24" customHeight="1">
      <c r="A25" s="111"/>
      <c r="B25" s="108" t="s">
        <v>316</v>
      </c>
      <c r="C25" s="309"/>
      <c r="D25" s="130"/>
      <c r="E25" s="130"/>
      <c r="F25" s="309"/>
      <c r="G25" s="309"/>
      <c r="H25" s="279">
        <f>H23+H24</f>
        <v>37915.4</v>
      </c>
      <c r="I25" s="279">
        <f aca="true" t="shared" si="7" ref="I25:Q25">I23+I24</f>
        <v>37438.1</v>
      </c>
      <c r="J25" s="279">
        <f t="shared" si="7"/>
        <v>477.3</v>
      </c>
      <c r="K25" s="279">
        <f t="shared" si="7"/>
        <v>0</v>
      </c>
      <c r="L25" s="279">
        <f t="shared" si="7"/>
        <v>37915.4</v>
      </c>
      <c r="M25" s="279">
        <f t="shared" si="7"/>
        <v>21123.600000000002</v>
      </c>
      <c r="N25" s="279">
        <f t="shared" si="7"/>
        <v>20869.4</v>
      </c>
      <c r="O25" s="279">
        <f t="shared" si="7"/>
        <v>254.2</v>
      </c>
      <c r="P25" s="279">
        <f t="shared" si="7"/>
        <v>0</v>
      </c>
      <c r="Q25" s="279">
        <f t="shared" si="7"/>
        <v>21123.600000000002</v>
      </c>
      <c r="R25" s="279"/>
      <c r="S25" s="279"/>
    </row>
    <row r="26" spans="1:18" ht="103.5" customHeight="1" hidden="1">
      <c r="A26" s="446" t="s">
        <v>23</v>
      </c>
      <c r="B26" s="18" t="s">
        <v>195</v>
      </c>
      <c r="C26" s="448" t="s">
        <v>196</v>
      </c>
      <c r="D26" s="55" t="s">
        <v>197</v>
      </c>
      <c r="E26" s="55" t="s">
        <v>336</v>
      </c>
      <c r="F26" s="297"/>
      <c r="G26" s="291"/>
      <c r="H26" s="301">
        <v>0</v>
      </c>
      <c r="I26" s="314"/>
      <c r="J26" s="314"/>
      <c r="K26" s="314"/>
      <c r="L26" s="314"/>
      <c r="M26" s="294"/>
      <c r="N26" s="294"/>
      <c r="O26" s="294"/>
      <c r="P26" s="294"/>
      <c r="Q26" s="286"/>
      <c r="R26" s="296"/>
    </row>
    <row r="27" spans="1:19" s="307" customFormat="1" ht="12" hidden="1">
      <c r="A27" s="457"/>
      <c r="B27" s="29" t="s">
        <v>316</v>
      </c>
      <c r="C27" s="215"/>
      <c r="D27" s="56"/>
      <c r="E27" s="56"/>
      <c r="F27" s="215"/>
      <c r="G27" s="215"/>
      <c r="H27" s="214">
        <f>SUM(H26)</f>
        <v>0</v>
      </c>
      <c r="I27" s="214">
        <f aca="true" t="shared" si="8" ref="I27:Q27">SUM(I26)</f>
        <v>0</v>
      </c>
      <c r="J27" s="214">
        <f t="shared" si="8"/>
        <v>0</v>
      </c>
      <c r="K27" s="214">
        <f t="shared" si="8"/>
        <v>0</v>
      </c>
      <c r="L27" s="214">
        <f t="shared" si="8"/>
        <v>0</v>
      </c>
      <c r="M27" s="214">
        <f t="shared" si="8"/>
        <v>0</v>
      </c>
      <c r="N27" s="214">
        <f t="shared" si="8"/>
        <v>0</v>
      </c>
      <c r="O27" s="214">
        <f t="shared" si="8"/>
        <v>0</v>
      </c>
      <c r="P27" s="214">
        <f t="shared" si="8"/>
        <v>0</v>
      </c>
      <c r="Q27" s="214">
        <f t="shared" si="8"/>
        <v>0</v>
      </c>
      <c r="R27" s="214"/>
      <c r="S27" s="149"/>
    </row>
    <row r="28" spans="1:19" ht="53.25" customHeight="1">
      <c r="A28" s="534" t="s">
        <v>25</v>
      </c>
      <c r="B28" s="534" t="s">
        <v>26</v>
      </c>
      <c r="C28" s="448" t="s">
        <v>9</v>
      </c>
      <c r="D28" s="55" t="s">
        <v>190</v>
      </c>
      <c r="E28" s="320" t="s">
        <v>423</v>
      </c>
      <c r="F28" s="244" t="s">
        <v>749</v>
      </c>
      <c r="G28" s="71">
        <v>15</v>
      </c>
      <c r="H28" s="215">
        <f>L28</f>
        <v>352.10000000000275</v>
      </c>
      <c r="I28" s="313">
        <v>347.50000000000273</v>
      </c>
      <c r="J28" s="313">
        <v>4.6</v>
      </c>
      <c r="K28" s="313">
        <v>0</v>
      </c>
      <c r="L28" s="477">
        <f>I28+J28+K28</f>
        <v>352.10000000000275</v>
      </c>
      <c r="M28" s="470">
        <f>Q28</f>
        <v>206.4</v>
      </c>
      <c r="N28" s="286">
        <v>203.9</v>
      </c>
      <c r="O28" s="294">
        <v>2.5</v>
      </c>
      <c r="P28" s="294">
        <v>0</v>
      </c>
      <c r="Q28" s="286">
        <f>N28+O28</f>
        <v>206.4</v>
      </c>
      <c r="R28" s="296">
        <v>13</v>
      </c>
      <c r="S28" s="296">
        <v>10</v>
      </c>
    </row>
    <row r="29" spans="1:19" ht="53.25" customHeight="1">
      <c r="A29" s="530"/>
      <c r="B29" s="530"/>
      <c r="C29" s="304" t="s">
        <v>172</v>
      </c>
      <c r="D29" s="565" t="s">
        <v>183</v>
      </c>
      <c r="E29" s="633" t="s">
        <v>426</v>
      </c>
      <c r="F29" s="248" t="s">
        <v>743</v>
      </c>
      <c r="G29" s="156">
        <v>7</v>
      </c>
      <c r="H29" s="212">
        <f>L29</f>
        <v>223.8</v>
      </c>
      <c r="I29" s="293">
        <v>214.921</v>
      </c>
      <c r="J29" s="293">
        <v>1</v>
      </c>
      <c r="K29" s="293">
        <v>0</v>
      </c>
      <c r="L29" s="477">
        <v>223.8</v>
      </c>
      <c r="M29" s="470">
        <f>Q29</f>
        <v>24.9</v>
      </c>
      <c r="N29" s="286">
        <v>24.9</v>
      </c>
      <c r="O29" s="294">
        <v>0</v>
      </c>
      <c r="P29" s="294">
        <v>0</v>
      </c>
      <c r="Q29" s="286">
        <f>N29+O29</f>
        <v>24.9</v>
      </c>
      <c r="R29" s="296">
        <v>1</v>
      </c>
      <c r="S29" s="296">
        <v>0</v>
      </c>
    </row>
    <row r="30" spans="1:19" ht="53.25" customHeight="1">
      <c r="A30" s="530"/>
      <c r="B30" s="530"/>
      <c r="C30" s="304" t="s">
        <v>173</v>
      </c>
      <c r="D30" s="566"/>
      <c r="E30" s="635"/>
      <c r="F30" s="248" t="s">
        <v>744</v>
      </c>
      <c r="G30" s="157" t="s">
        <v>745</v>
      </c>
      <c r="H30" s="212">
        <f>L30</f>
        <v>1.6</v>
      </c>
      <c r="I30" s="293">
        <v>9.10721</v>
      </c>
      <c r="J30" s="293">
        <v>0</v>
      </c>
      <c r="K30" s="293">
        <v>0</v>
      </c>
      <c r="L30" s="477">
        <v>1.6</v>
      </c>
      <c r="M30" s="470">
        <f>Q30</f>
        <v>0</v>
      </c>
      <c r="N30" s="286">
        <v>0</v>
      </c>
      <c r="O30" s="294">
        <v>0</v>
      </c>
      <c r="P30" s="294">
        <v>0</v>
      </c>
      <c r="Q30" s="286">
        <f>N30+O30</f>
        <v>0</v>
      </c>
      <c r="R30" s="296">
        <v>0</v>
      </c>
      <c r="S30" s="296"/>
    </row>
    <row r="31" spans="1:19" ht="53.25" customHeight="1">
      <c r="A31" s="531"/>
      <c r="B31" s="531"/>
      <c r="C31" s="304" t="s">
        <v>174</v>
      </c>
      <c r="D31" s="567"/>
      <c r="E31" s="634"/>
      <c r="F31" s="253" t="s">
        <v>746</v>
      </c>
      <c r="G31" s="156">
        <v>13</v>
      </c>
      <c r="H31" s="212">
        <f>L31</f>
        <v>98</v>
      </c>
      <c r="I31" s="293">
        <v>98.37424</v>
      </c>
      <c r="J31" s="293">
        <v>0</v>
      </c>
      <c r="K31" s="293">
        <v>0</v>
      </c>
      <c r="L31" s="477">
        <v>98</v>
      </c>
      <c r="M31" s="470">
        <f>Q31</f>
        <v>50.65</v>
      </c>
      <c r="N31" s="286">
        <v>50.6</v>
      </c>
      <c r="O31" s="294">
        <v>0.05</v>
      </c>
      <c r="P31" s="294">
        <v>0</v>
      </c>
      <c r="Q31" s="286">
        <f>N31+O31</f>
        <v>50.65</v>
      </c>
      <c r="R31" s="296">
        <v>13</v>
      </c>
      <c r="S31" s="296" t="s">
        <v>871</v>
      </c>
    </row>
    <row r="32" spans="1:19" s="278" customFormat="1" ht="16.5" customHeight="1">
      <c r="A32" s="127"/>
      <c r="B32" s="128" t="s">
        <v>316</v>
      </c>
      <c r="C32" s="280"/>
      <c r="D32" s="137"/>
      <c r="E32" s="137"/>
      <c r="F32" s="280"/>
      <c r="G32" s="280"/>
      <c r="H32" s="280">
        <f>SUM(H28:H31)</f>
        <v>675.5000000000028</v>
      </c>
      <c r="I32" s="280">
        <f aca="true" t="shared" si="9" ref="I32:Q32">SUM(I28:I31)</f>
        <v>669.9024500000028</v>
      </c>
      <c r="J32" s="280">
        <f t="shared" si="9"/>
        <v>5.6</v>
      </c>
      <c r="K32" s="280">
        <f t="shared" si="9"/>
        <v>0</v>
      </c>
      <c r="L32" s="280">
        <f t="shared" si="9"/>
        <v>675.5000000000028</v>
      </c>
      <c r="M32" s="280">
        <f t="shared" si="9"/>
        <v>281.95</v>
      </c>
      <c r="N32" s="280">
        <f t="shared" si="9"/>
        <v>279.40000000000003</v>
      </c>
      <c r="O32" s="280">
        <f t="shared" si="9"/>
        <v>2.55</v>
      </c>
      <c r="P32" s="280">
        <f t="shared" si="9"/>
        <v>0</v>
      </c>
      <c r="Q32" s="280">
        <f t="shared" si="9"/>
        <v>281.95</v>
      </c>
      <c r="R32" s="280"/>
      <c r="S32" s="280"/>
    </row>
    <row r="33" spans="1:19" ht="38.25" customHeight="1">
      <c r="A33" s="534" t="s">
        <v>27</v>
      </c>
      <c r="B33" s="534" t="s">
        <v>455</v>
      </c>
      <c r="C33" s="448" t="s">
        <v>28</v>
      </c>
      <c r="D33" s="565" t="s">
        <v>198</v>
      </c>
      <c r="E33" s="466"/>
      <c r="F33" s="247" t="s">
        <v>762</v>
      </c>
      <c r="G33" s="235">
        <v>1324</v>
      </c>
      <c r="H33" s="226">
        <f>L33</f>
        <v>38906.1</v>
      </c>
      <c r="I33" s="311">
        <v>37713.7</v>
      </c>
      <c r="J33" s="311">
        <v>1192.4</v>
      </c>
      <c r="K33" s="311">
        <v>0</v>
      </c>
      <c r="L33" s="477">
        <f>I33+J33+K33</f>
        <v>38906.1</v>
      </c>
      <c r="M33" s="470">
        <f>Q33</f>
        <v>23175</v>
      </c>
      <c r="N33" s="294">
        <v>23015.1</v>
      </c>
      <c r="O33" s="294">
        <v>159.9</v>
      </c>
      <c r="P33" s="294">
        <v>0</v>
      </c>
      <c r="Q33" s="286">
        <f>N33+O33+P33</f>
        <v>23175</v>
      </c>
      <c r="R33" s="296">
        <v>1078</v>
      </c>
      <c r="S33" s="296">
        <v>186</v>
      </c>
    </row>
    <row r="34" spans="1:19" ht="39" customHeight="1">
      <c r="A34" s="530"/>
      <c r="B34" s="530"/>
      <c r="C34" s="448" t="s">
        <v>175</v>
      </c>
      <c r="D34" s="566"/>
      <c r="E34" s="468" t="s">
        <v>450</v>
      </c>
      <c r="F34" s="247" t="s">
        <v>761</v>
      </c>
      <c r="G34" s="235">
        <v>280</v>
      </c>
      <c r="H34" s="226">
        <f>L34</f>
        <v>1186.5</v>
      </c>
      <c r="I34" s="311">
        <v>1185.5</v>
      </c>
      <c r="J34" s="311">
        <v>1</v>
      </c>
      <c r="K34" s="311">
        <v>0</v>
      </c>
      <c r="L34" s="480">
        <f>I34+J34+K34</f>
        <v>1186.5</v>
      </c>
      <c r="M34" s="470">
        <f>Q34</f>
        <v>248.9</v>
      </c>
      <c r="N34" s="294">
        <v>247.9</v>
      </c>
      <c r="O34" s="294">
        <v>1</v>
      </c>
      <c r="P34" s="294">
        <v>0</v>
      </c>
      <c r="Q34" s="286">
        <f>N34+O34+P34</f>
        <v>248.9</v>
      </c>
      <c r="R34" s="296">
        <v>37</v>
      </c>
      <c r="S34" s="296">
        <v>20</v>
      </c>
    </row>
    <row r="35" spans="1:19" ht="42" customHeight="1">
      <c r="A35" s="530"/>
      <c r="B35" s="531"/>
      <c r="C35" s="448" t="s">
        <v>170</v>
      </c>
      <c r="D35" s="567"/>
      <c r="E35" s="467"/>
      <c r="F35" s="247" t="s">
        <v>760</v>
      </c>
      <c r="G35" s="235">
        <v>19</v>
      </c>
      <c r="H35" s="226">
        <f>L35</f>
        <v>2450</v>
      </c>
      <c r="I35" s="142">
        <v>0</v>
      </c>
      <c r="J35" s="142">
        <v>0</v>
      </c>
      <c r="K35" s="142">
        <v>2450</v>
      </c>
      <c r="L35" s="480">
        <f>I35+J35+K35</f>
        <v>2450</v>
      </c>
      <c r="M35" s="470">
        <f>Q35</f>
        <v>1282.879</v>
      </c>
      <c r="N35" s="294">
        <v>0</v>
      </c>
      <c r="O35" s="294">
        <v>0</v>
      </c>
      <c r="P35" s="294">
        <v>1282.879</v>
      </c>
      <c r="Q35" s="286">
        <f>N35+O35+P35</f>
        <v>1282.879</v>
      </c>
      <c r="R35" s="296">
        <v>14</v>
      </c>
      <c r="S35" s="296">
        <v>7</v>
      </c>
    </row>
    <row r="36" spans="1:19" ht="42" customHeight="1">
      <c r="A36" s="530"/>
      <c r="B36" s="472"/>
      <c r="C36" s="471"/>
      <c r="D36" s="152"/>
      <c r="E36" s="473" t="s">
        <v>948</v>
      </c>
      <c r="F36" s="247"/>
      <c r="G36" s="235"/>
      <c r="H36" s="226">
        <f>L36</f>
        <v>31600.8</v>
      </c>
      <c r="I36" s="142">
        <v>31600.8</v>
      </c>
      <c r="J36" s="142">
        <v>0</v>
      </c>
      <c r="K36" s="142">
        <v>0</v>
      </c>
      <c r="L36" s="480">
        <f>I36+J36+K36</f>
        <v>31600.8</v>
      </c>
      <c r="M36" s="470">
        <f>Q36</f>
        <v>0</v>
      </c>
      <c r="N36" s="294">
        <v>0</v>
      </c>
      <c r="O36" s="294">
        <v>0</v>
      </c>
      <c r="P36" s="294">
        <v>0</v>
      </c>
      <c r="Q36" s="286">
        <f>N36+O36+P36</f>
        <v>0</v>
      </c>
      <c r="R36" s="296">
        <v>0</v>
      </c>
      <c r="S36" s="296">
        <v>0</v>
      </c>
    </row>
    <row r="37" spans="1:19" ht="59.25" customHeight="1">
      <c r="A37" s="530"/>
      <c r="B37" s="446" t="s">
        <v>550</v>
      </c>
      <c r="C37" s="448" t="s">
        <v>551</v>
      </c>
      <c r="D37" s="152"/>
      <c r="E37" s="466" t="s">
        <v>576</v>
      </c>
      <c r="F37" s="247" t="s">
        <v>759</v>
      </c>
      <c r="G37" s="11">
        <v>7</v>
      </c>
      <c r="H37" s="226">
        <f>L37</f>
        <v>300.1</v>
      </c>
      <c r="I37" s="142">
        <v>0</v>
      </c>
      <c r="J37" s="142">
        <v>300.1</v>
      </c>
      <c r="K37" s="142">
        <v>0</v>
      </c>
      <c r="L37" s="480">
        <f>I37+J37+K37</f>
        <v>300.1</v>
      </c>
      <c r="M37" s="470">
        <f>Q37</f>
        <v>26.8</v>
      </c>
      <c r="N37" s="294">
        <v>0</v>
      </c>
      <c r="O37" s="294">
        <v>26.8</v>
      </c>
      <c r="P37" s="294">
        <v>0</v>
      </c>
      <c r="Q37" s="286">
        <f>N37+O37+P37</f>
        <v>26.8</v>
      </c>
      <c r="R37" s="296">
        <v>8</v>
      </c>
      <c r="S37" s="296">
        <v>5</v>
      </c>
    </row>
    <row r="38" spans="1:19" s="278" customFormat="1" ht="18" customHeight="1">
      <c r="A38" s="99"/>
      <c r="B38" s="125" t="s">
        <v>316</v>
      </c>
      <c r="C38" s="309"/>
      <c r="D38" s="136"/>
      <c r="E38" s="136"/>
      <c r="F38" s="280"/>
      <c r="G38" s="280"/>
      <c r="H38" s="283">
        <f>SUM(H33:H37)</f>
        <v>74443.5</v>
      </c>
      <c r="I38" s="283">
        <f aca="true" t="shared" si="10" ref="I38:Q38">SUM(I33:I37)</f>
        <v>70500</v>
      </c>
      <c r="J38" s="283">
        <f t="shared" si="10"/>
        <v>1493.5</v>
      </c>
      <c r="K38" s="283">
        <f t="shared" si="10"/>
        <v>2450</v>
      </c>
      <c r="L38" s="283">
        <f t="shared" si="10"/>
        <v>74443.5</v>
      </c>
      <c r="M38" s="283">
        <f t="shared" si="10"/>
        <v>24733.579</v>
      </c>
      <c r="N38" s="283">
        <f t="shared" si="10"/>
        <v>23263</v>
      </c>
      <c r="O38" s="283">
        <f t="shared" si="10"/>
        <v>187.70000000000002</v>
      </c>
      <c r="P38" s="283">
        <f t="shared" si="10"/>
        <v>1282.879</v>
      </c>
      <c r="Q38" s="283">
        <f t="shared" si="10"/>
        <v>24733.579</v>
      </c>
      <c r="R38" s="283"/>
      <c r="S38" s="283"/>
    </row>
    <row r="39" spans="1:19" ht="50.25" customHeight="1">
      <c r="A39" s="448" t="s">
        <v>29</v>
      </c>
      <c r="B39" s="453" t="s">
        <v>461</v>
      </c>
      <c r="C39" s="448" t="s">
        <v>30</v>
      </c>
      <c r="D39" s="55" t="s">
        <v>188</v>
      </c>
      <c r="E39" s="320" t="s">
        <v>424</v>
      </c>
      <c r="F39" s="247" t="s">
        <v>741</v>
      </c>
      <c r="G39" s="158">
        <v>207</v>
      </c>
      <c r="H39" s="212">
        <f>L39</f>
        <v>2984.6</v>
      </c>
      <c r="I39" s="301">
        <v>2952.1</v>
      </c>
      <c r="J39" s="301">
        <v>32.5</v>
      </c>
      <c r="K39" s="301">
        <v>0</v>
      </c>
      <c r="L39" s="481">
        <f>I39+J39+K39</f>
        <v>2984.6</v>
      </c>
      <c r="M39" s="470">
        <f>Q39</f>
        <v>2666.1</v>
      </c>
      <c r="N39" s="286">
        <v>2636.4</v>
      </c>
      <c r="O39" s="294">
        <v>29.7</v>
      </c>
      <c r="P39" s="294">
        <v>0</v>
      </c>
      <c r="Q39" s="286">
        <f>O39+N39</f>
        <v>2666.1</v>
      </c>
      <c r="R39" s="296">
        <v>187</v>
      </c>
      <c r="S39" s="296">
        <v>6</v>
      </c>
    </row>
    <row r="40" spans="1:19" s="278" customFormat="1" ht="12">
      <c r="A40" s="112"/>
      <c r="B40" s="123" t="s">
        <v>316</v>
      </c>
      <c r="C40" s="124"/>
      <c r="D40" s="130"/>
      <c r="E40" s="130"/>
      <c r="F40" s="124"/>
      <c r="G40" s="124"/>
      <c r="H40" s="279">
        <f>SUM(H39)</f>
        <v>2984.6</v>
      </c>
      <c r="I40" s="279">
        <f aca="true" t="shared" si="11" ref="I40:Q40">SUM(I39)</f>
        <v>2952.1</v>
      </c>
      <c r="J40" s="279">
        <f t="shared" si="11"/>
        <v>32.5</v>
      </c>
      <c r="K40" s="279">
        <f t="shared" si="11"/>
        <v>0</v>
      </c>
      <c r="L40" s="279">
        <f t="shared" si="11"/>
        <v>2984.6</v>
      </c>
      <c r="M40" s="279">
        <f t="shared" si="11"/>
        <v>2666.1</v>
      </c>
      <c r="N40" s="279">
        <f t="shared" si="11"/>
        <v>2636.4</v>
      </c>
      <c r="O40" s="279">
        <f t="shared" si="11"/>
        <v>29.7</v>
      </c>
      <c r="P40" s="279">
        <f t="shared" si="11"/>
        <v>0</v>
      </c>
      <c r="Q40" s="279">
        <f t="shared" si="11"/>
        <v>2666.1</v>
      </c>
      <c r="R40" s="279"/>
      <c r="S40" s="279"/>
    </row>
    <row r="41" spans="1:19" s="278" customFormat="1" ht="84">
      <c r="A41" s="448">
        <v>10</v>
      </c>
      <c r="B41" s="18" t="s">
        <v>195</v>
      </c>
      <c r="C41" s="211" t="s">
        <v>848</v>
      </c>
      <c r="D41" s="60"/>
      <c r="E41" s="324" t="s">
        <v>847</v>
      </c>
      <c r="F41" s="244"/>
      <c r="G41" s="291"/>
      <c r="H41" s="212">
        <f>L41</f>
        <v>69416.3</v>
      </c>
      <c r="I41" s="314">
        <v>69416.3</v>
      </c>
      <c r="J41" s="314">
        <v>0</v>
      </c>
      <c r="K41" s="314">
        <v>0</v>
      </c>
      <c r="L41" s="481">
        <f>I41+J41+K41</f>
        <v>69416.3</v>
      </c>
      <c r="M41" s="470">
        <f>Q41</f>
        <v>49942.9</v>
      </c>
      <c r="N41" s="286">
        <v>49942.9</v>
      </c>
      <c r="O41" s="294">
        <v>0</v>
      </c>
      <c r="P41" s="294">
        <v>0</v>
      </c>
      <c r="Q41" s="286">
        <f>N41+O41+P41</f>
        <v>49942.9</v>
      </c>
      <c r="R41" s="296" t="s">
        <v>924</v>
      </c>
      <c r="S41" s="296" t="s">
        <v>924</v>
      </c>
    </row>
    <row r="42" spans="1:19" s="278" customFormat="1" ht="12">
      <c r="A42" s="408"/>
      <c r="B42" s="415" t="s">
        <v>316</v>
      </c>
      <c r="C42" s="409"/>
      <c r="D42" s="410"/>
      <c r="E42" s="410"/>
      <c r="F42" s="411"/>
      <c r="G42" s="412"/>
      <c r="H42" s="476">
        <f>H41</f>
        <v>69416.3</v>
      </c>
      <c r="I42" s="476">
        <f aca="true" t="shared" si="12" ref="I42:Q42">I41</f>
        <v>69416.3</v>
      </c>
      <c r="J42" s="476">
        <f t="shared" si="12"/>
        <v>0</v>
      </c>
      <c r="K42" s="476">
        <f t="shared" si="12"/>
        <v>0</v>
      </c>
      <c r="L42" s="476">
        <f t="shared" si="12"/>
        <v>69416.3</v>
      </c>
      <c r="M42" s="476">
        <f t="shared" si="12"/>
        <v>49942.9</v>
      </c>
      <c r="N42" s="476">
        <f t="shared" si="12"/>
        <v>49942.9</v>
      </c>
      <c r="O42" s="476">
        <f t="shared" si="12"/>
        <v>0</v>
      </c>
      <c r="P42" s="476">
        <f t="shared" si="12"/>
        <v>0</v>
      </c>
      <c r="Q42" s="476">
        <f t="shared" si="12"/>
        <v>49942.9</v>
      </c>
      <c r="R42" s="414"/>
      <c r="S42" s="241"/>
    </row>
    <row r="43" spans="1:19" s="282" customFormat="1" ht="15" customHeight="1">
      <c r="A43" s="596" t="s">
        <v>31</v>
      </c>
      <c r="B43" s="597"/>
      <c r="C43" s="597"/>
      <c r="D43" s="58"/>
      <c r="E43" s="58"/>
      <c r="F43" s="12"/>
      <c r="G43" s="12"/>
      <c r="H43" s="302"/>
      <c r="I43" s="302"/>
      <c r="J43" s="302"/>
      <c r="K43" s="302"/>
      <c r="L43" s="302"/>
      <c r="M43" s="297"/>
      <c r="N43" s="297"/>
      <c r="O43" s="297"/>
      <c r="P43" s="297"/>
      <c r="Q43" s="297"/>
      <c r="R43" s="448"/>
      <c r="S43" s="150"/>
    </row>
    <row r="44" spans="1:19" ht="81.75" customHeight="1">
      <c r="A44" s="448" t="s">
        <v>7</v>
      </c>
      <c r="B44" s="453" t="s">
        <v>32</v>
      </c>
      <c r="C44" s="448" t="s">
        <v>33</v>
      </c>
      <c r="D44" s="55" t="s">
        <v>189</v>
      </c>
      <c r="E44" s="320" t="s">
        <v>425</v>
      </c>
      <c r="F44" s="247" t="s">
        <v>748</v>
      </c>
      <c r="G44" s="71">
        <v>2</v>
      </c>
      <c r="H44" s="212">
        <f>L44</f>
        <v>33.5</v>
      </c>
      <c r="I44" s="314">
        <v>33.1</v>
      </c>
      <c r="J44" s="314">
        <v>0.4</v>
      </c>
      <c r="K44" s="314">
        <v>0</v>
      </c>
      <c r="L44" s="478">
        <f>I44+J44+K44</f>
        <v>33.5</v>
      </c>
      <c r="M44" s="470">
        <f>Q44</f>
        <v>16.599999999999998</v>
      </c>
      <c r="N44" s="286">
        <v>16.4</v>
      </c>
      <c r="O44" s="294">
        <v>0.2</v>
      </c>
      <c r="P44" s="294"/>
      <c r="Q44" s="286">
        <f>O44+N44</f>
        <v>16.599999999999998</v>
      </c>
      <c r="R44" s="296">
        <v>2</v>
      </c>
      <c r="S44" s="296" t="s">
        <v>785</v>
      </c>
    </row>
    <row r="45" spans="1:19" s="278" customFormat="1" ht="18" customHeight="1">
      <c r="A45" s="112"/>
      <c r="B45" s="123" t="s">
        <v>316</v>
      </c>
      <c r="C45" s="124"/>
      <c r="D45" s="130"/>
      <c r="E45" s="130"/>
      <c r="F45" s="124"/>
      <c r="G45" s="124"/>
      <c r="H45" s="279">
        <f>SUM(H44)</f>
        <v>33.5</v>
      </c>
      <c r="I45" s="279">
        <f aca="true" t="shared" si="13" ref="I45:Q45">SUM(I44)</f>
        <v>33.1</v>
      </c>
      <c r="J45" s="279">
        <f t="shared" si="13"/>
        <v>0.4</v>
      </c>
      <c r="K45" s="279">
        <f t="shared" si="13"/>
        <v>0</v>
      </c>
      <c r="L45" s="279">
        <f t="shared" si="13"/>
        <v>33.5</v>
      </c>
      <c r="M45" s="279">
        <f t="shared" si="13"/>
        <v>16.599999999999998</v>
      </c>
      <c r="N45" s="279">
        <f t="shared" si="13"/>
        <v>16.4</v>
      </c>
      <c r="O45" s="279">
        <f t="shared" si="13"/>
        <v>0.2</v>
      </c>
      <c r="P45" s="279">
        <f t="shared" si="13"/>
        <v>0</v>
      </c>
      <c r="Q45" s="279">
        <f t="shared" si="13"/>
        <v>16.599999999999998</v>
      </c>
      <c r="R45" s="279"/>
      <c r="S45" s="279"/>
    </row>
    <row r="46" spans="1:19" s="307" customFormat="1" ht="119.25" customHeight="1">
      <c r="A46" s="300" t="s">
        <v>11</v>
      </c>
      <c r="B46" s="52" t="s">
        <v>475</v>
      </c>
      <c r="C46" s="300" t="s">
        <v>477</v>
      </c>
      <c r="D46" s="55"/>
      <c r="E46" s="320" t="s">
        <v>476</v>
      </c>
      <c r="F46" s="244" t="s">
        <v>698</v>
      </c>
      <c r="G46" s="81">
        <v>3500</v>
      </c>
      <c r="H46" s="212">
        <f>L46</f>
        <v>25983.2</v>
      </c>
      <c r="I46" s="301">
        <v>25983.2</v>
      </c>
      <c r="J46" s="301">
        <v>0</v>
      </c>
      <c r="K46" s="301">
        <v>0</v>
      </c>
      <c r="L46" s="478">
        <f>I46+K46+K46</f>
        <v>25983.2</v>
      </c>
      <c r="M46" s="470">
        <f>Q46</f>
        <v>23911.6</v>
      </c>
      <c r="N46" s="294">
        <v>23911.6</v>
      </c>
      <c r="O46" s="294">
        <v>0</v>
      </c>
      <c r="P46" s="294">
        <v>0</v>
      </c>
      <c r="Q46" s="286">
        <f>N46+O46+P46</f>
        <v>23911.6</v>
      </c>
      <c r="R46" s="296">
        <v>10409</v>
      </c>
      <c r="S46" s="296">
        <v>3497</v>
      </c>
    </row>
    <row r="47" spans="1:19" s="278" customFormat="1" ht="18" customHeight="1">
      <c r="A47" s="309"/>
      <c r="B47" s="34" t="s">
        <v>316</v>
      </c>
      <c r="C47" s="309"/>
      <c r="D47" s="309"/>
      <c r="E47" s="309"/>
      <c r="F47" s="279">
        <f>F45</f>
        <v>0</v>
      </c>
      <c r="G47" s="279">
        <f>G45</f>
        <v>0</v>
      </c>
      <c r="H47" s="279">
        <f>H46</f>
        <v>25983.2</v>
      </c>
      <c r="I47" s="279">
        <f aca="true" t="shared" si="14" ref="I47:Q47">I46</f>
        <v>25983.2</v>
      </c>
      <c r="J47" s="279">
        <f t="shared" si="14"/>
        <v>0</v>
      </c>
      <c r="K47" s="279">
        <f t="shared" si="14"/>
        <v>0</v>
      </c>
      <c r="L47" s="279">
        <f t="shared" si="14"/>
        <v>25983.2</v>
      </c>
      <c r="M47" s="279">
        <f t="shared" si="14"/>
        <v>23911.6</v>
      </c>
      <c r="N47" s="279">
        <f t="shared" si="14"/>
        <v>23911.6</v>
      </c>
      <c r="O47" s="279">
        <f t="shared" si="14"/>
        <v>0</v>
      </c>
      <c r="P47" s="279">
        <f t="shared" si="14"/>
        <v>0</v>
      </c>
      <c r="Q47" s="279">
        <f t="shared" si="14"/>
        <v>23911.6</v>
      </c>
      <c r="R47" s="279"/>
      <c r="S47" s="279"/>
    </row>
    <row r="48" spans="1:19" s="307" customFormat="1" ht="126.75" customHeight="1">
      <c r="A48" s="300" t="s">
        <v>7</v>
      </c>
      <c r="B48" s="52" t="s">
        <v>522</v>
      </c>
      <c r="C48" s="300" t="s">
        <v>521</v>
      </c>
      <c r="D48" s="293" t="s">
        <v>421</v>
      </c>
      <c r="E48" s="293" t="s">
        <v>552</v>
      </c>
      <c r="F48" s="244">
        <v>21.112</v>
      </c>
      <c r="G48" s="71">
        <v>533</v>
      </c>
      <c r="H48" s="214">
        <f>L48</f>
        <v>134998.8</v>
      </c>
      <c r="I48" s="301">
        <v>134998.8</v>
      </c>
      <c r="J48" s="301">
        <v>0</v>
      </c>
      <c r="K48" s="301">
        <v>0</v>
      </c>
      <c r="L48" s="481">
        <f>I48+J48+K48</f>
        <v>134998.8</v>
      </c>
      <c r="M48" s="470">
        <f>Q48</f>
        <v>39237.6</v>
      </c>
      <c r="N48" s="286">
        <v>39237.6</v>
      </c>
      <c r="O48" s="286">
        <v>0</v>
      </c>
      <c r="P48" s="294">
        <v>0</v>
      </c>
      <c r="Q48" s="286">
        <f>N48+O48+P48</f>
        <v>39237.6</v>
      </c>
      <c r="R48" s="296">
        <v>322</v>
      </c>
      <c r="S48" s="296">
        <v>317</v>
      </c>
    </row>
    <row r="49" spans="1:19" s="278" customFormat="1" ht="18" customHeight="1">
      <c r="A49" s="309"/>
      <c r="B49" s="309" t="s">
        <v>316</v>
      </c>
      <c r="C49" s="309"/>
      <c r="D49" s="309"/>
      <c r="E49" s="309"/>
      <c r="F49" s="309"/>
      <c r="G49" s="309"/>
      <c r="H49" s="309">
        <f>H48</f>
        <v>134998.8</v>
      </c>
      <c r="I49" s="309">
        <f aca="true" t="shared" si="15" ref="I49:Q49">I48</f>
        <v>134998.8</v>
      </c>
      <c r="J49" s="309">
        <f t="shared" si="15"/>
        <v>0</v>
      </c>
      <c r="K49" s="309">
        <f t="shared" si="15"/>
        <v>0</v>
      </c>
      <c r="L49" s="309">
        <f t="shared" si="15"/>
        <v>134998.8</v>
      </c>
      <c r="M49" s="309">
        <f t="shared" si="15"/>
        <v>39237.6</v>
      </c>
      <c r="N49" s="309">
        <f t="shared" si="15"/>
        <v>39237.6</v>
      </c>
      <c r="O49" s="309">
        <f t="shared" si="15"/>
        <v>0</v>
      </c>
      <c r="P49" s="309">
        <f t="shared" si="15"/>
        <v>0</v>
      </c>
      <c r="Q49" s="309">
        <f t="shared" si="15"/>
        <v>39237.6</v>
      </c>
      <c r="R49" s="309"/>
      <c r="S49" s="309"/>
    </row>
    <row r="50" spans="1:19" ht="16.5" customHeight="1">
      <c r="A50" s="598" t="s">
        <v>34</v>
      </c>
      <c r="B50" s="599"/>
      <c r="C50" s="599"/>
      <c r="D50" s="57"/>
      <c r="E50" s="57"/>
      <c r="F50" s="92"/>
      <c r="G50" s="92"/>
      <c r="H50" s="93"/>
      <c r="I50" s="93"/>
      <c r="J50" s="93"/>
      <c r="K50" s="93"/>
      <c r="L50" s="93"/>
      <c r="M50" s="312"/>
      <c r="N50" s="312"/>
      <c r="O50" s="297"/>
      <c r="P50" s="297"/>
      <c r="Q50" s="297"/>
      <c r="R50" s="448"/>
      <c r="S50" s="298"/>
    </row>
    <row r="51" spans="1:19" ht="24">
      <c r="A51" s="448" t="s">
        <v>0</v>
      </c>
      <c r="B51" s="453" t="s">
        <v>1</v>
      </c>
      <c r="C51" s="448" t="s">
        <v>2</v>
      </c>
      <c r="D51" s="59"/>
      <c r="E51" s="59"/>
      <c r="F51" s="297" t="s">
        <v>4</v>
      </c>
      <c r="G51" s="291"/>
      <c r="H51" s="300"/>
      <c r="I51" s="300"/>
      <c r="J51" s="300"/>
      <c r="K51" s="300"/>
      <c r="L51" s="300"/>
      <c r="M51" s="294"/>
      <c r="N51" s="294"/>
      <c r="O51" s="294"/>
      <c r="P51" s="294"/>
      <c r="Q51" s="286"/>
      <c r="R51" s="296"/>
      <c r="S51" s="296"/>
    </row>
    <row r="52" spans="1:19" ht="187.5" customHeight="1">
      <c r="A52" s="448" t="s">
        <v>7</v>
      </c>
      <c r="B52" s="76" t="s">
        <v>454</v>
      </c>
      <c r="C52" s="448" t="s">
        <v>35</v>
      </c>
      <c r="D52" s="55" t="s">
        <v>291</v>
      </c>
      <c r="E52" s="320" t="s">
        <v>627</v>
      </c>
      <c r="F52" s="244">
        <v>5</v>
      </c>
      <c r="G52" s="291">
        <v>10</v>
      </c>
      <c r="H52" s="212">
        <f>L52</f>
        <v>961</v>
      </c>
      <c r="I52" s="314">
        <v>960</v>
      </c>
      <c r="J52" s="314">
        <v>1</v>
      </c>
      <c r="K52" s="314">
        <v>0</v>
      </c>
      <c r="L52" s="478">
        <f>I52+J52+K52</f>
        <v>961</v>
      </c>
      <c r="M52" s="470">
        <f>Q52</f>
        <v>631.1</v>
      </c>
      <c r="N52" s="286">
        <v>631.1</v>
      </c>
      <c r="O52" s="294">
        <v>0</v>
      </c>
      <c r="P52" s="294">
        <v>0</v>
      </c>
      <c r="Q52" s="286">
        <f>N52+O52</f>
        <v>631.1</v>
      </c>
      <c r="R52" s="296">
        <v>13</v>
      </c>
      <c r="S52" s="296">
        <v>12</v>
      </c>
    </row>
    <row r="53" spans="1:19" s="282" customFormat="1" ht="23.25" customHeight="1">
      <c r="A53" s="119"/>
      <c r="B53" s="120" t="s">
        <v>316</v>
      </c>
      <c r="C53" s="121"/>
      <c r="D53" s="138"/>
      <c r="E53" s="139"/>
      <c r="F53" s="97"/>
      <c r="G53" s="98"/>
      <c r="H53" s="279">
        <f>SUM(H52)</f>
        <v>961</v>
      </c>
      <c r="I53" s="279">
        <f aca="true" t="shared" si="16" ref="I53:Q53">SUM(I52)</f>
        <v>960</v>
      </c>
      <c r="J53" s="279">
        <f t="shared" si="16"/>
        <v>1</v>
      </c>
      <c r="K53" s="279">
        <f t="shared" si="16"/>
        <v>0</v>
      </c>
      <c r="L53" s="279">
        <f t="shared" si="16"/>
        <v>961</v>
      </c>
      <c r="M53" s="279">
        <f t="shared" si="16"/>
        <v>631.1</v>
      </c>
      <c r="N53" s="279">
        <f t="shared" si="16"/>
        <v>631.1</v>
      </c>
      <c r="O53" s="279">
        <f t="shared" si="16"/>
        <v>0</v>
      </c>
      <c r="P53" s="279">
        <f t="shared" si="16"/>
        <v>0</v>
      </c>
      <c r="Q53" s="279">
        <f t="shared" si="16"/>
        <v>631.1</v>
      </c>
      <c r="R53" s="279"/>
      <c r="S53" s="279"/>
    </row>
    <row r="54" spans="1:19" ht="17.25" customHeight="1">
      <c r="A54" s="596" t="s">
        <v>36</v>
      </c>
      <c r="B54" s="597"/>
      <c r="C54" s="597"/>
      <c r="D54" s="59"/>
      <c r="E54" s="59"/>
      <c r="F54" s="12"/>
      <c r="G54" s="12"/>
      <c r="H54" s="302"/>
      <c r="I54" s="302"/>
      <c r="J54" s="302"/>
      <c r="K54" s="302"/>
      <c r="L54" s="302"/>
      <c r="M54" s="294"/>
      <c r="N54" s="294"/>
      <c r="O54" s="294"/>
      <c r="P54" s="294"/>
      <c r="Q54" s="286"/>
      <c r="R54" s="296"/>
      <c r="S54" s="296"/>
    </row>
    <row r="55" spans="1:19" ht="156" customHeight="1">
      <c r="A55" s="448" t="s">
        <v>7</v>
      </c>
      <c r="B55" s="453" t="s">
        <v>37</v>
      </c>
      <c r="C55" s="448" t="s">
        <v>38</v>
      </c>
      <c r="D55" s="55" t="s">
        <v>237</v>
      </c>
      <c r="E55" s="320" t="s">
        <v>414</v>
      </c>
      <c r="F55" s="244">
        <v>6</v>
      </c>
      <c r="G55" s="71">
        <v>160</v>
      </c>
      <c r="H55" s="212">
        <f>L55</f>
        <v>11658.2</v>
      </c>
      <c r="I55" s="314">
        <v>11520</v>
      </c>
      <c r="J55" s="314">
        <v>138.2</v>
      </c>
      <c r="K55" s="314">
        <v>0</v>
      </c>
      <c r="L55" s="478">
        <f>J55+I55+K55</f>
        <v>11658.2</v>
      </c>
      <c r="M55" s="470">
        <f>Q55</f>
        <v>5442</v>
      </c>
      <c r="N55" s="286">
        <v>5380.8</v>
      </c>
      <c r="O55" s="294">
        <v>61.2</v>
      </c>
      <c r="P55" s="294"/>
      <c r="Q55" s="286">
        <f>N55+O55</f>
        <v>5442</v>
      </c>
      <c r="R55" s="296" t="s">
        <v>925</v>
      </c>
      <c r="S55" s="285" t="s">
        <v>926</v>
      </c>
    </row>
    <row r="56" spans="1:19" s="278" customFormat="1" ht="18.75" customHeight="1">
      <c r="A56" s="309"/>
      <c r="B56" s="34" t="s">
        <v>316</v>
      </c>
      <c r="C56" s="309"/>
      <c r="D56" s="130"/>
      <c r="E56" s="130"/>
      <c r="F56" s="309"/>
      <c r="G56" s="309"/>
      <c r="H56" s="279">
        <f>SUM(H55)</f>
        <v>11658.2</v>
      </c>
      <c r="I56" s="279">
        <f aca="true" t="shared" si="17" ref="I56:Q56">SUM(I55)</f>
        <v>11520</v>
      </c>
      <c r="J56" s="279">
        <f t="shared" si="17"/>
        <v>138.2</v>
      </c>
      <c r="K56" s="279">
        <f t="shared" si="17"/>
        <v>0</v>
      </c>
      <c r="L56" s="279">
        <f t="shared" si="17"/>
        <v>11658.2</v>
      </c>
      <c r="M56" s="279">
        <f t="shared" si="17"/>
        <v>5442</v>
      </c>
      <c r="N56" s="279">
        <f t="shared" si="17"/>
        <v>5380.8</v>
      </c>
      <c r="O56" s="279">
        <f t="shared" si="17"/>
        <v>61.2</v>
      </c>
      <c r="P56" s="279">
        <f t="shared" si="17"/>
        <v>0</v>
      </c>
      <c r="Q56" s="279">
        <f t="shared" si="17"/>
        <v>5442</v>
      </c>
      <c r="R56" s="279"/>
      <c r="S56" s="279"/>
    </row>
    <row r="57" spans="1:20" ht="66" customHeight="1">
      <c r="A57" s="445">
        <v>1</v>
      </c>
      <c r="B57" s="39" t="s">
        <v>39</v>
      </c>
      <c r="C57" s="448" t="s">
        <v>40</v>
      </c>
      <c r="D57" s="55" t="s">
        <v>263</v>
      </c>
      <c r="E57" s="320" t="s">
        <v>462</v>
      </c>
      <c r="F57" s="244">
        <v>2</v>
      </c>
      <c r="G57" s="291">
        <v>750</v>
      </c>
      <c r="H57" s="212">
        <f>L57</f>
        <v>1500</v>
      </c>
      <c r="I57" s="314">
        <v>0</v>
      </c>
      <c r="J57" s="314">
        <v>0</v>
      </c>
      <c r="K57" s="314">
        <v>1500</v>
      </c>
      <c r="L57" s="478">
        <f>I57+J57+K57</f>
        <v>1500</v>
      </c>
      <c r="M57" s="470">
        <f>Q57</f>
        <v>0</v>
      </c>
      <c r="N57" s="294">
        <v>0</v>
      </c>
      <c r="O57" s="294">
        <v>0</v>
      </c>
      <c r="P57" s="294">
        <v>0</v>
      </c>
      <c r="Q57" s="286">
        <f>N57+O57+P57</f>
        <v>0</v>
      </c>
      <c r="R57" s="296">
        <v>0</v>
      </c>
      <c r="S57" s="296">
        <v>0</v>
      </c>
      <c r="T57" s="292"/>
    </row>
    <row r="58" spans="1:20" s="278" customFormat="1" ht="18.75" customHeight="1">
      <c r="A58" s="309"/>
      <c r="B58" s="34" t="s">
        <v>316</v>
      </c>
      <c r="C58" s="309"/>
      <c r="D58" s="130"/>
      <c r="E58" s="130"/>
      <c r="F58" s="309"/>
      <c r="G58" s="309"/>
      <c r="H58" s="279">
        <f>SUM(H57:H57)</f>
        <v>1500</v>
      </c>
      <c r="I58" s="279">
        <f aca="true" t="shared" si="18" ref="I58:Q58">SUM(I57:I57)</f>
        <v>0</v>
      </c>
      <c r="J58" s="279">
        <f t="shared" si="18"/>
        <v>0</v>
      </c>
      <c r="K58" s="279">
        <f t="shared" si="18"/>
        <v>1500</v>
      </c>
      <c r="L58" s="279">
        <f t="shared" si="18"/>
        <v>1500</v>
      </c>
      <c r="M58" s="279">
        <f t="shared" si="18"/>
        <v>0</v>
      </c>
      <c r="N58" s="279">
        <f t="shared" si="18"/>
        <v>0</v>
      </c>
      <c r="O58" s="279">
        <f t="shared" si="18"/>
        <v>0</v>
      </c>
      <c r="P58" s="279">
        <f t="shared" si="18"/>
        <v>0</v>
      </c>
      <c r="Q58" s="279">
        <f t="shared" si="18"/>
        <v>0</v>
      </c>
      <c r="R58" s="279"/>
      <c r="S58" s="279"/>
      <c r="T58" s="292"/>
    </row>
    <row r="59" spans="1:21" ht="63" customHeight="1">
      <c r="A59" s="534" t="s">
        <v>13</v>
      </c>
      <c r="B59" s="534" t="s">
        <v>41</v>
      </c>
      <c r="C59" s="211" t="s">
        <v>524</v>
      </c>
      <c r="D59" s="60" t="s">
        <v>262</v>
      </c>
      <c r="E59" s="324" t="s">
        <v>440</v>
      </c>
      <c r="F59" s="244">
        <v>1.8</v>
      </c>
      <c r="G59" s="291">
        <v>2498</v>
      </c>
      <c r="H59" s="212">
        <f aca="true" t="shared" si="19" ref="H59:H65">L59</f>
        <v>4496.4</v>
      </c>
      <c r="I59" s="314">
        <v>0</v>
      </c>
      <c r="J59" s="314">
        <v>0</v>
      </c>
      <c r="K59" s="314">
        <v>4496.4</v>
      </c>
      <c r="L59" s="478">
        <f>I59+J59+K59</f>
        <v>4496.4</v>
      </c>
      <c r="M59" s="470">
        <f aca="true" t="shared" si="20" ref="M59:M67">Q59</f>
        <v>2184.7</v>
      </c>
      <c r="N59" s="294">
        <v>0</v>
      </c>
      <c r="O59" s="294">
        <v>0</v>
      </c>
      <c r="P59" s="294">
        <v>2184.7</v>
      </c>
      <c r="Q59" s="286">
        <f>N59+O59+P59</f>
        <v>2184.7</v>
      </c>
      <c r="R59" s="296">
        <v>1242</v>
      </c>
      <c r="S59" s="296">
        <v>126</v>
      </c>
      <c r="T59" s="292">
        <v>1851.8</v>
      </c>
      <c r="U59" s="292">
        <f>Q59-T59</f>
        <v>332.89999999999986</v>
      </c>
    </row>
    <row r="60" spans="1:19" ht="36">
      <c r="A60" s="530"/>
      <c r="B60" s="530"/>
      <c r="C60" s="211" t="s">
        <v>42</v>
      </c>
      <c r="D60" s="55" t="s">
        <v>208</v>
      </c>
      <c r="E60" s="320" t="s">
        <v>371</v>
      </c>
      <c r="F60" s="244">
        <v>3</v>
      </c>
      <c r="G60" s="20">
        <v>200</v>
      </c>
      <c r="H60" s="212">
        <f t="shared" si="19"/>
        <v>7282.8</v>
      </c>
      <c r="I60" s="313">
        <v>7200</v>
      </c>
      <c r="J60" s="313">
        <v>82.8</v>
      </c>
      <c r="K60" s="313">
        <v>0</v>
      </c>
      <c r="L60" s="478">
        <f aca="true" t="shared" si="21" ref="L60:L66">I60+J60+K60</f>
        <v>7282.8</v>
      </c>
      <c r="M60" s="470">
        <f t="shared" si="20"/>
        <v>3287.3</v>
      </c>
      <c r="N60" s="286">
        <v>3252</v>
      </c>
      <c r="O60" s="294">
        <v>35.3</v>
      </c>
      <c r="P60" s="294">
        <v>0</v>
      </c>
      <c r="Q60" s="286">
        <f>O60+N60</f>
        <v>3287.3</v>
      </c>
      <c r="R60" s="296">
        <v>181</v>
      </c>
      <c r="S60" s="296">
        <v>179</v>
      </c>
    </row>
    <row r="61" spans="1:20" ht="24">
      <c r="A61" s="530"/>
      <c r="B61" s="530"/>
      <c r="C61" s="305" t="s">
        <v>161</v>
      </c>
      <c r="D61" s="61" t="s">
        <v>303</v>
      </c>
      <c r="E61" s="325" t="s">
        <v>680</v>
      </c>
      <c r="F61" s="248">
        <v>0.128</v>
      </c>
      <c r="G61" s="22">
        <v>930</v>
      </c>
      <c r="H61" s="212">
        <v>128.8</v>
      </c>
      <c r="I61" s="311">
        <v>0</v>
      </c>
      <c r="J61" s="311">
        <v>128.8</v>
      </c>
      <c r="K61" s="311">
        <v>0</v>
      </c>
      <c r="L61" s="478">
        <f t="shared" si="21"/>
        <v>128.8</v>
      </c>
      <c r="M61" s="470">
        <f t="shared" si="20"/>
        <v>64.4</v>
      </c>
      <c r="N61" s="294">
        <v>0</v>
      </c>
      <c r="O61" s="294">
        <v>0</v>
      </c>
      <c r="P61" s="294">
        <v>64.4</v>
      </c>
      <c r="Q61" s="286">
        <f>O61+N61+P61</f>
        <v>64.4</v>
      </c>
      <c r="R61" s="296">
        <v>276</v>
      </c>
      <c r="S61" s="296">
        <v>81</v>
      </c>
      <c r="T61" s="292"/>
    </row>
    <row r="62" spans="1:19" ht="22.5">
      <c r="A62" s="530"/>
      <c r="B62" s="530"/>
      <c r="C62" s="23" t="s">
        <v>162</v>
      </c>
      <c r="D62" s="61" t="s">
        <v>304</v>
      </c>
      <c r="E62" s="325" t="s">
        <v>681</v>
      </c>
      <c r="F62" s="248">
        <v>1.00823</v>
      </c>
      <c r="G62" s="22">
        <v>953</v>
      </c>
      <c r="H62" s="212">
        <v>971.9</v>
      </c>
      <c r="I62" s="293">
        <v>960.8</v>
      </c>
      <c r="J62" s="293">
        <v>11.1</v>
      </c>
      <c r="K62" s="293">
        <v>0</v>
      </c>
      <c r="L62" s="478">
        <f>I62+J62+K62</f>
        <v>971.9</v>
      </c>
      <c r="M62" s="470">
        <f t="shared" si="20"/>
        <v>437.3</v>
      </c>
      <c r="N62" s="294">
        <v>432.5</v>
      </c>
      <c r="O62" s="294">
        <v>4.8</v>
      </c>
      <c r="P62" s="294">
        <v>0</v>
      </c>
      <c r="Q62" s="286">
        <f>O62+N62</f>
        <v>437.3</v>
      </c>
      <c r="R62" s="296">
        <v>230</v>
      </c>
      <c r="S62" s="296">
        <v>21</v>
      </c>
    </row>
    <row r="63" spans="1:19" ht="36" customHeight="1">
      <c r="A63" s="530"/>
      <c r="B63" s="530"/>
      <c r="C63" s="305" t="s">
        <v>163</v>
      </c>
      <c r="D63" s="61" t="s">
        <v>305</v>
      </c>
      <c r="E63" s="325" t="s">
        <v>682</v>
      </c>
      <c r="F63" s="248">
        <v>1</v>
      </c>
      <c r="G63" s="22">
        <v>665</v>
      </c>
      <c r="H63" s="212">
        <v>673</v>
      </c>
      <c r="I63" s="293">
        <v>665</v>
      </c>
      <c r="J63" s="293">
        <v>8</v>
      </c>
      <c r="K63" s="293">
        <v>0</v>
      </c>
      <c r="L63" s="478">
        <f t="shared" si="21"/>
        <v>673</v>
      </c>
      <c r="M63" s="470">
        <f t="shared" si="20"/>
        <v>334.6</v>
      </c>
      <c r="N63" s="294">
        <v>331</v>
      </c>
      <c r="O63" s="294">
        <v>3.6</v>
      </c>
      <c r="P63" s="294">
        <v>0</v>
      </c>
      <c r="Q63" s="286">
        <f>O63+N63</f>
        <v>334.6</v>
      </c>
      <c r="R63" s="296">
        <v>185</v>
      </c>
      <c r="S63" s="296">
        <v>15</v>
      </c>
    </row>
    <row r="64" spans="1:19" ht="199.5" customHeight="1">
      <c r="A64" s="530"/>
      <c r="B64" s="530"/>
      <c r="C64" s="211" t="s">
        <v>43</v>
      </c>
      <c r="D64" s="55" t="s">
        <v>209</v>
      </c>
      <c r="E64" s="320" t="s">
        <v>351</v>
      </c>
      <c r="F64" s="248">
        <v>3</v>
      </c>
      <c r="G64" s="11">
        <v>264</v>
      </c>
      <c r="H64" s="212">
        <f t="shared" si="19"/>
        <v>9295.1</v>
      </c>
      <c r="I64" s="43">
        <v>9076.5</v>
      </c>
      <c r="J64" s="43">
        <v>218.6</v>
      </c>
      <c r="K64" s="43">
        <v>0</v>
      </c>
      <c r="L64" s="478">
        <f t="shared" si="21"/>
        <v>9295.1</v>
      </c>
      <c r="M64" s="470">
        <f t="shared" si="20"/>
        <v>4625</v>
      </c>
      <c r="N64" s="286">
        <v>4522.5</v>
      </c>
      <c r="O64" s="294">
        <v>102.5</v>
      </c>
      <c r="P64" s="294"/>
      <c r="Q64" s="286">
        <f>O64+N64</f>
        <v>4625</v>
      </c>
      <c r="R64" s="296">
        <v>257</v>
      </c>
      <c r="S64" s="296" t="s">
        <v>873</v>
      </c>
    </row>
    <row r="65" spans="1:19" ht="145.5" customHeight="1">
      <c r="A65" s="530"/>
      <c r="B65" s="530"/>
      <c r="C65" s="211" t="s">
        <v>308</v>
      </c>
      <c r="D65" s="55" t="s">
        <v>210</v>
      </c>
      <c r="E65" s="320" t="s">
        <v>352</v>
      </c>
      <c r="F65" s="248">
        <v>10.543</v>
      </c>
      <c r="G65" s="11">
        <v>160</v>
      </c>
      <c r="H65" s="212">
        <f t="shared" si="19"/>
        <v>10608.8</v>
      </c>
      <c r="I65" s="43">
        <v>10350</v>
      </c>
      <c r="J65" s="43">
        <v>258.8</v>
      </c>
      <c r="K65" s="43">
        <v>0</v>
      </c>
      <c r="L65" s="478">
        <f t="shared" si="21"/>
        <v>10608.8</v>
      </c>
      <c r="M65" s="470">
        <f t="shared" si="20"/>
        <v>9899.4</v>
      </c>
      <c r="N65" s="286">
        <v>9675</v>
      </c>
      <c r="O65" s="294">
        <v>224.4</v>
      </c>
      <c r="P65" s="294"/>
      <c r="Q65" s="286">
        <f>O65+N65</f>
        <v>9899.4</v>
      </c>
      <c r="R65" s="299">
        <v>129</v>
      </c>
      <c r="S65" s="296">
        <v>1</v>
      </c>
    </row>
    <row r="66" spans="1:19" ht="64.5" customHeight="1">
      <c r="A66" s="530"/>
      <c r="B66" s="530"/>
      <c r="C66" s="305" t="s">
        <v>177</v>
      </c>
      <c r="D66" s="592" t="s">
        <v>254</v>
      </c>
      <c r="E66" s="636" t="s">
        <v>378</v>
      </c>
      <c r="F66" s="580" t="s">
        <v>713</v>
      </c>
      <c r="G66" s="155">
        <f>G67+G68+G69+G70+G71+G72+G73+G74+G75</f>
        <v>255</v>
      </c>
      <c r="H66" s="214">
        <f>L66</f>
        <v>4451.9</v>
      </c>
      <c r="I66" s="51">
        <f>I67+I72+I73+I74+I75</f>
        <v>2506</v>
      </c>
      <c r="J66" s="51">
        <f>J67+J72+J73+J74+J75</f>
        <v>79.6</v>
      </c>
      <c r="K66" s="51">
        <f>K67+K72+K73+K74+K75</f>
        <v>1866.3000000000002</v>
      </c>
      <c r="L66" s="478">
        <f t="shared" si="21"/>
        <v>4451.9</v>
      </c>
      <c r="M66" s="470">
        <f t="shared" si="20"/>
        <v>2412.3999999999996</v>
      </c>
      <c r="N66" s="286">
        <f>N67+N72+N73+N74+N75</f>
        <v>1567.5</v>
      </c>
      <c r="O66" s="294">
        <f>O67+O72+O73+O74+O75</f>
        <v>30.1</v>
      </c>
      <c r="P66" s="294">
        <f>P67+P72+P73+P74+P75</f>
        <v>814.8</v>
      </c>
      <c r="Q66" s="294">
        <f>N66+O66+P66</f>
        <v>2412.3999999999996</v>
      </c>
      <c r="R66" s="296">
        <f>R67+R68+R69+R70+R71</f>
        <v>102</v>
      </c>
      <c r="S66" s="296">
        <f>S67+S68+S69+S70+S71</f>
        <v>7</v>
      </c>
    </row>
    <row r="67" spans="1:19" ht="51.75" customHeight="1">
      <c r="A67" s="530"/>
      <c r="B67" s="530"/>
      <c r="C67" s="305" t="s">
        <v>541</v>
      </c>
      <c r="D67" s="579"/>
      <c r="E67" s="637"/>
      <c r="F67" s="587"/>
      <c r="G67" s="192">
        <v>10</v>
      </c>
      <c r="H67" s="588">
        <f>L67</f>
        <v>2585.6</v>
      </c>
      <c r="I67" s="559">
        <v>2506</v>
      </c>
      <c r="J67" s="591">
        <v>79.6</v>
      </c>
      <c r="K67" s="559">
        <v>0</v>
      </c>
      <c r="L67" s="665">
        <f>I67+J67+K67</f>
        <v>2585.6</v>
      </c>
      <c r="M67" s="654">
        <f t="shared" si="20"/>
        <v>1597.6</v>
      </c>
      <c r="N67" s="549">
        <v>1567.5</v>
      </c>
      <c r="O67" s="562">
        <v>30.1</v>
      </c>
      <c r="P67" s="562"/>
      <c r="Q67" s="564">
        <f>O67+N67</f>
        <v>1597.6</v>
      </c>
      <c r="R67" s="296">
        <v>6</v>
      </c>
      <c r="S67" s="296">
        <v>0</v>
      </c>
    </row>
    <row r="68" spans="1:19" ht="36">
      <c r="A68" s="530"/>
      <c r="B68" s="530"/>
      <c r="C68" s="305" t="s">
        <v>537</v>
      </c>
      <c r="D68" s="579"/>
      <c r="E68" s="637"/>
      <c r="F68" s="587"/>
      <c r="G68" s="192">
        <v>10</v>
      </c>
      <c r="H68" s="589"/>
      <c r="I68" s="591"/>
      <c r="J68" s="591"/>
      <c r="K68" s="591"/>
      <c r="L68" s="666"/>
      <c r="M68" s="655"/>
      <c r="N68" s="564"/>
      <c r="O68" s="562"/>
      <c r="P68" s="562"/>
      <c r="Q68" s="564"/>
      <c r="R68" s="296">
        <v>9</v>
      </c>
      <c r="S68" s="296">
        <v>0</v>
      </c>
    </row>
    <row r="69" spans="1:19" ht="48">
      <c r="A69" s="530"/>
      <c r="B69" s="530"/>
      <c r="C69" s="305" t="s">
        <v>538</v>
      </c>
      <c r="D69" s="579"/>
      <c r="E69" s="637"/>
      <c r="F69" s="587"/>
      <c r="G69" s="192">
        <v>10</v>
      </c>
      <c r="H69" s="589"/>
      <c r="I69" s="591"/>
      <c r="J69" s="591"/>
      <c r="K69" s="591"/>
      <c r="L69" s="666"/>
      <c r="M69" s="655"/>
      <c r="N69" s="564"/>
      <c r="O69" s="562"/>
      <c r="P69" s="562"/>
      <c r="Q69" s="564"/>
      <c r="R69" s="296">
        <v>0</v>
      </c>
      <c r="S69" s="296">
        <v>0</v>
      </c>
    </row>
    <row r="70" spans="1:19" ht="54" customHeight="1">
      <c r="A70" s="530"/>
      <c r="B70" s="530"/>
      <c r="C70" s="305" t="s">
        <v>539</v>
      </c>
      <c r="D70" s="593"/>
      <c r="E70" s="637"/>
      <c r="F70" s="587"/>
      <c r="G70" s="448">
        <v>10</v>
      </c>
      <c r="H70" s="589"/>
      <c r="I70" s="591"/>
      <c r="J70" s="591"/>
      <c r="K70" s="591"/>
      <c r="L70" s="666"/>
      <c r="M70" s="655"/>
      <c r="N70" s="564"/>
      <c r="O70" s="562"/>
      <c r="P70" s="562"/>
      <c r="Q70" s="564"/>
      <c r="R70" s="296">
        <v>67</v>
      </c>
      <c r="S70" s="296">
        <v>5</v>
      </c>
    </row>
    <row r="71" spans="1:19" ht="51" customHeight="1">
      <c r="A71" s="530"/>
      <c r="B71" s="530"/>
      <c r="C71" s="305" t="s">
        <v>540</v>
      </c>
      <c r="D71" s="584" t="s">
        <v>314</v>
      </c>
      <c r="E71" s="637"/>
      <c r="F71" s="587"/>
      <c r="G71" s="448">
        <f>147-G70-G69-G68-G67</f>
        <v>107</v>
      </c>
      <c r="H71" s="590"/>
      <c r="I71" s="560"/>
      <c r="J71" s="560"/>
      <c r="K71" s="560"/>
      <c r="L71" s="667"/>
      <c r="M71" s="656"/>
      <c r="N71" s="550"/>
      <c r="O71" s="563"/>
      <c r="P71" s="563"/>
      <c r="Q71" s="550"/>
      <c r="R71" s="296">
        <v>20</v>
      </c>
      <c r="S71" s="296">
        <v>2</v>
      </c>
    </row>
    <row r="72" spans="1:20" ht="54" customHeight="1">
      <c r="A72" s="530"/>
      <c r="B72" s="530"/>
      <c r="C72" s="305" t="s">
        <v>518</v>
      </c>
      <c r="D72" s="585"/>
      <c r="E72" s="637"/>
      <c r="F72" s="587"/>
      <c r="G72" s="291">
        <v>50</v>
      </c>
      <c r="H72" s="214">
        <f>L72</f>
        <v>864</v>
      </c>
      <c r="I72" s="317">
        <v>0</v>
      </c>
      <c r="J72" s="317">
        <v>0</v>
      </c>
      <c r="K72" s="317">
        <v>864</v>
      </c>
      <c r="L72" s="398">
        <f>I72+J72+K72</f>
        <v>864</v>
      </c>
      <c r="M72" s="470">
        <f aca="true" t="shared" si="22" ref="M72:M88">Q72</f>
        <v>360</v>
      </c>
      <c r="N72" s="455">
        <v>0</v>
      </c>
      <c r="O72" s="455">
        <v>0</v>
      </c>
      <c r="P72" s="455">
        <v>360</v>
      </c>
      <c r="Q72" s="451">
        <f aca="true" t="shared" si="23" ref="Q72:Q77">N72+O72+P72</f>
        <v>360</v>
      </c>
      <c r="R72" s="296">
        <v>27</v>
      </c>
      <c r="S72" s="296">
        <v>14</v>
      </c>
      <c r="T72" s="292">
        <v>138.5</v>
      </c>
    </row>
    <row r="73" spans="1:21" ht="54" customHeight="1">
      <c r="A73" s="530"/>
      <c r="B73" s="530"/>
      <c r="C73" s="305" t="s">
        <v>517</v>
      </c>
      <c r="D73" s="586"/>
      <c r="E73" s="637"/>
      <c r="F73" s="587"/>
      <c r="G73" s="291">
        <v>50</v>
      </c>
      <c r="H73" s="214">
        <v>864</v>
      </c>
      <c r="I73" s="314">
        <v>0</v>
      </c>
      <c r="J73" s="314">
        <v>0</v>
      </c>
      <c r="K73" s="317">
        <v>864</v>
      </c>
      <c r="L73" s="398">
        <f>I73+J73+K73</f>
        <v>864</v>
      </c>
      <c r="M73" s="470">
        <f t="shared" si="22"/>
        <v>384</v>
      </c>
      <c r="N73" s="294">
        <v>0</v>
      </c>
      <c r="O73" s="294">
        <v>0</v>
      </c>
      <c r="P73" s="455">
        <v>384</v>
      </c>
      <c r="Q73" s="451">
        <f t="shared" si="23"/>
        <v>384</v>
      </c>
      <c r="R73" s="296">
        <v>41</v>
      </c>
      <c r="S73" s="296">
        <v>4</v>
      </c>
      <c r="T73" s="292">
        <v>260.4</v>
      </c>
      <c r="U73" s="292">
        <f>T73-Q73</f>
        <v>-123.60000000000002</v>
      </c>
    </row>
    <row r="74" spans="1:21" ht="54" customHeight="1">
      <c r="A74" s="530"/>
      <c r="B74" s="530"/>
      <c r="C74" s="305" t="s">
        <v>573</v>
      </c>
      <c r="D74" s="141" t="s">
        <v>574</v>
      </c>
      <c r="E74" s="637"/>
      <c r="F74" s="587"/>
      <c r="G74" s="291">
        <v>3</v>
      </c>
      <c r="H74" s="214">
        <v>51.9</v>
      </c>
      <c r="I74" s="314">
        <v>0</v>
      </c>
      <c r="J74" s="314">
        <v>0</v>
      </c>
      <c r="K74" s="317">
        <v>51.9</v>
      </c>
      <c r="L74" s="398">
        <f>I74+J74+K74</f>
        <v>51.9</v>
      </c>
      <c r="M74" s="470">
        <f t="shared" si="22"/>
        <v>26.4</v>
      </c>
      <c r="N74" s="294">
        <v>0</v>
      </c>
      <c r="O74" s="294">
        <v>0</v>
      </c>
      <c r="P74" s="455">
        <v>26.4</v>
      </c>
      <c r="Q74" s="451">
        <f t="shared" si="23"/>
        <v>26.4</v>
      </c>
      <c r="R74" s="296">
        <v>2</v>
      </c>
      <c r="S74" s="296">
        <v>0</v>
      </c>
      <c r="T74" s="292">
        <v>20.2</v>
      </c>
      <c r="U74" s="292">
        <f>T74-Q74</f>
        <v>-6.199999999999999</v>
      </c>
    </row>
    <row r="75" spans="1:21" ht="54" customHeight="1">
      <c r="A75" s="530"/>
      <c r="B75" s="530"/>
      <c r="C75" s="305" t="s">
        <v>536</v>
      </c>
      <c r="D75" s="141"/>
      <c r="E75" s="638"/>
      <c r="F75" s="581"/>
      <c r="G75" s="291">
        <v>5</v>
      </c>
      <c r="H75" s="214">
        <f>L75</f>
        <v>86.4</v>
      </c>
      <c r="I75" s="314">
        <v>0</v>
      </c>
      <c r="J75" s="314">
        <v>0</v>
      </c>
      <c r="K75" s="317">
        <v>86.4</v>
      </c>
      <c r="L75" s="398">
        <f>I75+J75+K75</f>
        <v>86.4</v>
      </c>
      <c r="M75" s="470">
        <f t="shared" si="22"/>
        <v>44.4</v>
      </c>
      <c r="N75" s="294">
        <v>0</v>
      </c>
      <c r="O75" s="294">
        <v>0</v>
      </c>
      <c r="P75" s="455">
        <v>44.4</v>
      </c>
      <c r="Q75" s="451">
        <f t="shared" si="23"/>
        <v>44.4</v>
      </c>
      <c r="R75" s="296">
        <v>4</v>
      </c>
      <c r="S75" s="296">
        <v>4</v>
      </c>
      <c r="T75" s="292">
        <v>29.7</v>
      </c>
      <c r="U75" s="292">
        <f>T75-Q75</f>
        <v>-14.7</v>
      </c>
    </row>
    <row r="76" spans="1:21" ht="37.5" customHeight="1">
      <c r="A76" s="530"/>
      <c r="B76" s="530"/>
      <c r="C76" s="211" t="s">
        <v>44</v>
      </c>
      <c r="D76" s="60" t="s">
        <v>211</v>
      </c>
      <c r="E76" s="324" t="s">
        <v>353</v>
      </c>
      <c r="F76" s="244">
        <v>10.543</v>
      </c>
      <c r="G76" s="448">
        <v>6</v>
      </c>
      <c r="H76" s="212">
        <f aca="true" t="shared" si="24" ref="H76:H88">L76</f>
        <v>461.3</v>
      </c>
      <c r="I76" s="314">
        <v>450</v>
      </c>
      <c r="J76" s="314">
        <v>11.3</v>
      </c>
      <c r="K76" s="314">
        <v>0</v>
      </c>
      <c r="L76" s="478">
        <f>J76+I76+K76</f>
        <v>461.3</v>
      </c>
      <c r="M76" s="470">
        <f t="shared" si="22"/>
        <v>461.3</v>
      </c>
      <c r="N76" s="286">
        <v>450</v>
      </c>
      <c r="O76" s="294">
        <v>11.3</v>
      </c>
      <c r="P76" s="294">
        <v>0</v>
      </c>
      <c r="Q76" s="286">
        <f t="shared" si="23"/>
        <v>461.3</v>
      </c>
      <c r="R76" s="299">
        <v>6</v>
      </c>
      <c r="S76" s="296">
        <v>0</v>
      </c>
      <c r="U76" s="292">
        <f>T76-Q76</f>
        <v>-461.3</v>
      </c>
    </row>
    <row r="77" spans="1:19" ht="48">
      <c r="A77" s="530"/>
      <c r="B77" s="530"/>
      <c r="C77" s="211" t="s">
        <v>45</v>
      </c>
      <c r="D77" s="60" t="s">
        <v>306</v>
      </c>
      <c r="E77" s="324" t="s">
        <v>451</v>
      </c>
      <c r="F77" s="244">
        <v>200</v>
      </c>
      <c r="G77" s="291">
        <v>1</v>
      </c>
      <c r="H77" s="212">
        <f t="shared" si="24"/>
        <v>804</v>
      </c>
      <c r="I77" s="314">
        <v>0</v>
      </c>
      <c r="J77" s="314">
        <v>0</v>
      </c>
      <c r="K77" s="314">
        <v>804</v>
      </c>
      <c r="L77" s="478">
        <f aca="true" t="shared" si="25" ref="L77:L82">J77+I77+K77</f>
        <v>804</v>
      </c>
      <c r="M77" s="470">
        <f t="shared" si="22"/>
        <v>600</v>
      </c>
      <c r="N77" s="294">
        <v>0</v>
      </c>
      <c r="O77" s="294">
        <v>0</v>
      </c>
      <c r="P77" s="294">
        <v>600</v>
      </c>
      <c r="Q77" s="286">
        <f t="shared" si="23"/>
        <v>600</v>
      </c>
      <c r="R77" s="299">
        <v>3</v>
      </c>
      <c r="S77" s="296">
        <v>3</v>
      </c>
    </row>
    <row r="78" spans="1:19" ht="36">
      <c r="A78" s="530"/>
      <c r="B78" s="530"/>
      <c r="C78" s="211" t="s">
        <v>309</v>
      </c>
      <c r="D78" s="60" t="s">
        <v>264</v>
      </c>
      <c r="E78" s="324" t="s">
        <v>385</v>
      </c>
      <c r="F78" s="244" t="s">
        <v>492</v>
      </c>
      <c r="G78" s="80" t="s">
        <v>596</v>
      </c>
      <c r="H78" s="212">
        <f t="shared" si="24"/>
        <v>8776.7</v>
      </c>
      <c r="I78" s="314">
        <v>8630</v>
      </c>
      <c r="J78" s="314">
        <v>146.7</v>
      </c>
      <c r="K78" s="314">
        <v>0</v>
      </c>
      <c r="L78" s="478">
        <f t="shared" si="25"/>
        <v>8776.7</v>
      </c>
      <c r="M78" s="470">
        <f t="shared" si="22"/>
        <v>2953.3</v>
      </c>
      <c r="N78" s="286">
        <v>2918.3</v>
      </c>
      <c r="O78" s="294">
        <v>35</v>
      </c>
      <c r="P78" s="294">
        <v>0</v>
      </c>
      <c r="Q78" s="286">
        <f>O78+N78</f>
        <v>2953.3</v>
      </c>
      <c r="R78" s="299">
        <v>13</v>
      </c>
      <c r="S78" s="296">
        <v>3</v>
      </c>
    </row>
    <row r="79" spans="1:19" ht="55.5" customHeight="1">
      <c r="A79" s="530"/>
      <c r="B79" s="530"/>
      <c r="C79" s="211" t="s">
        <v>46</v>
      </c>
      <c r="D79" s="60" t="s">
        <v>327</v>
      </c>
      <c r="E79" s="324" t="s">
        <v>384</v>
      </c>
      <c r="F79" s="244" t="s">
        <v>493</v>
      </c>
      <c r="G79" s="448" t="s">
        <v>597</v>
      </c>
      <c r="H79" s="212">
        <f t="shared" si="24"/>
        <v>3057</v>
      </c>
      <c r="I79" s="314">
        <v>3000</v>
      </c>
      <c r="J79" s="314">
        <v>57</v>
      </c>
      <c r="K79" s="314">
        <v>0</v>
      </c>
      <c r="L79" s="478">
        <f t="shared" si="25"/>
        <v>3057</v>
      </c>
      <c r="M79" s="470">
        <f t="shared" si="22"/>
        <v>1757</v>
      </c>
      <c r="N79" s="286">
        <v>1700</v>
      </c>
      <c r="O79" s="294">
        <v>57</v>
      </c>
      <c r="P79" s="294">
        <v>0</v>
      </c>
      <c r="Q79" s="286">
        <f>O79+N79</f>
        <v>1757</v>
      </c>
      <c r="R79" s="285" t="s">
        <v>927</v>
      </c>
      <c r="S79" s="296">
        <v>2</v>
      </c>
    </row>
    <row r="80" spans="1:19" ht="78.75" customHeight="1">
      <c r="A80" s="530"/>
      <c r="B80" s="530"/>
      <c r="C80" s="211" t="s">
        <v>47</v>
      </c>
      <c r="D80" s="55" t="s">
        <v>231</v>
      </c>
      <c r="E80" s="320" t="s">
        <v>388</v>
      </c>
      <c r="F80" s="247" t="s">
        <v>714</v>
      </c>
      <c r="G80" s="448">
        <v>2150</v>
      </c>
      <c r="H80" s="212">
        <f t="shared" si="24"/>
        <v>32645.7</v>
      </c>
      <c r="I80" s="314">
        <v>32100</v>
      </c>
      <c r="J80" s="314">
        <v>545.7</v>
      </c>
      <c r="K80" s="314">
        <v>0</v>
      </c>
      <c r="L80" s="478">
        <f>J80+I80+K80</f>
        <v>32645.7</v>
      </c>
      <c r="M80" s="470">
        <f t="shared" si="22"/>
        <v>16380.4</v>
      </c>
      <c r="N80" s="286">
        <v>16128.1</v>
      </c>
      <c r="O80" s="294">
        <v>252.3</v>
      </c>
      <c r="P80" s="294">
        <v>0</v>
      </c>
      <c r="Q80" s="286">
        <f>O80+N80</f>
        <v>16380.4</v>
      </c>
      <c r="R80" s="296">
        <v>2166</v>
      </c>
      <c r="S80" s="296">
        <v>2079</v>
      </c>
    </row>
    <row r="81" spans="1:19" ht="73.5" customHeight="1">
      <c r="A81" s="530"/>
      <c r="B81" s="530"/>
      <c r="C81" s="211" t="s">
        <v>48</v>
      </c>
      <c r="D81" s="55" t="s">
        <v>253</v>
      </c>
      <c r="E81" s="320" t="s">
        <v>397</v>
      </c>
      <c r="F81" s="244" t="s">
        <v>721</v>
      </c>
      <c r="G81" s="291">
        <v>97</v>
      </c>
      <c r="H81" s="212">
        <f t="shared" si="24"/>
        <v>8168.3</v>
      </c>
      <c r="I81" s="314">
        <v>8047.6</v>
      </c>
      <c r="J81" s="314">
        <v>120.7</v>
      </c>
      <c r="K81" s="314">
        <v>0</v>
      </c>
      <c r="L81" s="478">
        <f t="shared" si="25"/>
        <v>8168.3</v>
      </c>
      <c r="M81" s="470">
        <f t="shared" si="22"/>
        <v>4037.8</v>
      </c>
      <c r="N81" s="286">
        <v>3981</v>
      </c>
      <c r="O81" s="294">
        <v>56.8</v>
      </c>
      <c r="P81" s="294">
        <v>0</v>
      </c>
      <c r="Q81" s="286">
        <f>O81+N81</f>
        <v>4037.8</v>
      </c>
      <c r="R81" s="296">
        <v>98</v>
      </c>
      <c r="S81" s="296">
        <v>96</v>
      </c>
    </row>
    <row r="82" spans="1:19" ht="78" customHeight="1">
      <c r="A82" s="530"/>
      <c r="B82" s="530"/>
      <c r="C82" s="211" t="s">
        <v>49</v>
      </c>
      <c r="D82" s="60" t="s">
        <v>278</v>
      </c>
      <c r="E82" s="324" t="s">
        <v>379</v>
      </c>
      <c r="F82" s="244">
        <v>1</v>
      </c>
      <c r="G82" s="291">
        <v>750</v>
      </c>
      <c r="H82" s="212">
        <f t="shared" si="24"/>
        <v>9032.2</v>
      </c>
      <c r="I82" s="314">
        <v>8800</v>
      </c>
      <c r="J82" s="314">
        <v>232.2</v>
      </c>
      <c r="K82" s="314">
        <v>0</v>
      </c>
      <c r="L82" s="478">
        <f t="shared" si="25"/>
        <v>9032.2</v>
      </c>
      <c r="M82" s="470">
        <f t="shared" si="22"/>
        <v>4156.6</v>
      </c>
      <c r="N82" s="286">
        <v>4112.8</v>
      </c>
      <c r="O82" s="294">
        <v>43.8</v>
      </c>
      <c r="P82" s="294">
        <v>0</v>
      </c>
      <c r="Q82" s="286">
        <f>O82+N82</f>
        <v>4156.6</v>
      </c>
      <c r="R82" s="296">
        <v>715</v>
      </c>
      <c r="S82" s="296">
        <v>633</v>
      </c>
    </row>
    <row r="83" spans="1:19" ht="30.75" customHeight="1">
      <c r="A83" s="530"/>
      <c r="B83" s="530"/>
      <c r="C83" s="594" t="s">
        <v>382</v>
      </c>
      <c r="D83" s="60" t="s">
        <v>463</v>
      </c>
      <c r="E83" s="636" t="s">
        <v>846</v>
      </c>
      <c r="F83" s="580">
        <v>8.7</v>
      </c>
      <c r="G83" s="582">
        <v>250</v>
      </c>
      <c r="H83" s="212">
        <f>L83</f>
        <v>685.2</v>
      </c>
      <c r="I83" s="88">
        <v>677</v>
      </c>
      <c r="J83" s="88">
        <v>8.2</v>
      </c>
      <c r="K83" s="88">
        <v>0</v>
      </c>
      <c r="L83" s="478">
        <f aca="true" t="shared" si="26" ref="L83:L88">I83+J83+K83</f>
        <v>685.2</v>
      </c>
      <c r="M83" s="654">
        <f>Q83</f>
        <v>477.29999999999995</v>
      </c>
      <c r="N83" s="294">
        <v>326.4</v>
      </c>
      <c r="O83" s="294">
        <v>5</v>
      </c>
      <c r="P83" s="294">
        <v>0</v>
      </c>
      <c r="Q83" s="549">
        <f>N83+N84+O83+O84+P83+P84</f>
        <v>477.29999999999995</v>
      </c>
      <c r="R83" s="570">
        <v>255</v>
      </c>
      <c r="S83" s="570">
        <v>233</v>
      </c>
    </row>
    <row r="84" spans="1:19" ht="30.75" customHeight="1">
      <c r="A84" s="530"/>
      <c r="B84" s="530"/>
      <c r="C84" s="595"/>
      <c r="D84" s="60" t="s">
        <v>484</v>
      </c>
      <c r="E84" s="638"/>
      <c r="F84" s="581"/>
      <c r="G84" s="583"/>
      <c r="H84" s="212">
        <f>L84</f>
        <v>302.7</v>
      </c>
      <c r="I84" s="51">
        <v>302.7</v>
      </c>
      <c r="J84" s="51">
        <v>0</v>
      </c>
      <c r="K84" s="51">
        <v>0</v>
      </c>
      <c r="L84" s="478">
        <f t="shared" si="26"/>
        <v>302.7</v>
      </c>
      <c r="M84" s="656"/>
      <c r="N84" s="294">
        <v>145.9</v>
      </c>
      <c r="O84" s="294">
        <v>0</v>
      </c>
      <c r="P84" s="294">
        <v>0</v>
      </c>
      <c r="Q84" s="550"/>
      <c r="R84" s="571"/>
      <c r="S84" s="571"/>
    </row>
    <row r="85" spans="1:19" ht="60" customHeight="1">
      <c r="A85" s="530"/>
      <c r="B85" s="530"/>
      <c r="C85" s="211" t="s">
        <v>325</v>
      </c>
      <c r="D85" s="60" t="s">
        <v>326</v>
      </c>
      <c r="E85" s="324" t="s">
        <v>392</v>
      </c>
      <c r="F85" s="244" t="s">
        <v>678</v>
      </c>
      <c r="G85" s="291">
        <v>13428</v>
      </c>
      <c r="H85" s="212">
        <f>L85</f>
        <v>6610</v>
      </c>
      <c r="I85" s="314">
        <v>0</v>
      </c>
      <c r="J85" s="314">
        <v>0</v>
      </c>
      <c r="K85" s="314">
        <v>6610</v>
      </c>
      <c r="L85" s="478">
        <f t="shared" si="26"/>
        <v>6610</v>
      </c>
      <c r="M85" s="470">
        <f t="shared" si="22"/>
        <v>2376.3</v>
      </c>
      <c r="N85" s="294">
        <v>0</v>
      </c>
      <c r="O85" s="294">
        <v>0</v>
      </c>
      <c r="P85" s="294">
        <v>2237</v>
      </c>
      <c r="Q85" s="286">
        <v>2376.3</v>
      </c>
      <c r="R85" s="277">
        <v>18793</v>
      </c>
      <c r="S85" s="296">
        <v>2532</v>
      </c>
    </row>
    <row r="86" spans="1:19" ht="96" customHeight="1">
      <c r="A86" s="530"/>
      <c r="B86" s="530"/>
      <c r="C86" s="211" t="s">
        <v>458</v>
      </c>
      <c r="D86" s="60" t="s">
        <v>460</v>
      </c>
      <c r="E86" s="324" t="s">
        <v>459</v>
      </c>
      <c r="F86" s="244">
        <v>30</v>
      </c>
      <c r="G86" s="291">
        <v>15</v>
      </c>
      <c r="H86" s="212">
        <f>L86</f>
        <v>480</v>
      </c>
      <c r="I86" s="314">
        <v>0</v>
      </c>
      <c r="J86" s="314">
        <v>0</v>
      </c>
      <c r="K86" s="314">
        <v>480</v>
      </c>
      <c r="L86" s="478">
        <f t="shared" si="26"/>
        <v>480</v>
      </c>
      <c r="M86" s="470">
        <f>N86+O86+P86</f>
        <v>59.4</v>
      </c>
      <c r="N86" s="294">
        <v>0</v>
      </c>
      <c r="O86" s="294">
        <v>0</v>
      </c>
      <c r="P86" s="294">
        <v>59.4</v>
      </c>
      <c r="Q86" s="286">
        <f>N86+O86+P86</f>
        <v>59.4</v>
      </c>
      <c r="R86" s="296">
        <v>2</v>
      </c>
      <c r="S86" s="296">
        <v>1</v>
      </c>
    </row>
    <row r="87" spans="1:19" ht="60" customHeight="1">
      <c r="A87" s="530"/>
      <c r="B87" s="530"/>
      <c r="C87" s="211" t="s">
        <v>420</v>
      </c>
      <c r="D87" s="60" t="s">
        <v>421</v>
      </c>
      <c r="E87" s="324" t="s">
        <v>422</v>
      </c>
      <c r="F87" s="244">
        <v>50</v>
      </c>
      <c r="G87" s="291">
        <v>11</v>
      </c>
      <c r="H87" s="212">
        <f t="shared" si="24"/>
        <v>507.7</v>
      </c>
      <c r="I87" s="314">
        <v>500</v>
      </c>
      <c r="J87" s="314">
        <v>7.7</v>
      </c>
      <c r="K87" s="314">
        <v>0</v>
      </c>
      <c r="L87" s="478">
        <f t="shared" si="26"/>
        <v>507.7</v>
      </c>
      <c r="M87" s="470">
        <f t="shared" si="22"/>
        <v>1.4</v>
      </c>
      <c r="N87" s="286">
        <v>0</v>
      </c>
      <c r="O87" s="294">
        <v>1.4</v>
      </c>
      <c r="P87" s="294">
        <v>0</v>
      </c>
      <c r="Q87" s="286">
        <f>O87+N87</f>
        <v>1.4</v>
      </c>
      <c r="R87" s="296">
        <v>0</v>
      </c>
      <c r="S87" s="296">
        <v>0</v>
      </c>
    </row>
    <row r="88" spans="1:20" ht="60" customHeight="1">
      <c r="A88" s="531"/>
      <c r="B88" s="531"/>
      <c r="C88" s="211" t="s">
        <v>545</v>
      </c>
      <c r="D88" s="60" t="s">
        <v>421</v>
      </c>
      <c r="E88" s="324" t="s">
        <v>546</v>
      </c>
      <c r="F88" s="244">
        <v>5</v>
      </c>
      <c r="G88" s="291">
        <v>7</v>
      </c>
      <c r="H88" s="212">
        <f t="shared" si="24"/>
        <v>430.5</v>
      </c>
      <c r="I88" s="314">
        <v>420</v>
      </c>
      <c r="J88" s="314">
        <v>10.5</v>
      </c>
      <c r="K88" s="314">
        <v>0</v>
      </c>
      <c r="L88" s="478">
        <f t="shared" si="26"/>
        <v>430.5</v>
      </c>
      <c r="M88" s="470">
        <f t="shared" si="22"/>
        <v>198.4</v>
      </c>
      <c r="N88" s="286">
        <v>195</v>
      </c>
      <c r="O88" s="294">
        <v>3.4</v>
      </c>
      <c r="P88" s="294">
        <v>0</v>
      </c>
      <c r="Q88" s="286">
        <f>O88+N88</f>
        <v>198.4</v>
      </c>
      <c r="R88" s="296">
        <v>6</v>
      </c>
      <c r="S88" s="296">
        <v>6</v>
      </c>
      <c r="T88" s="307"/>
    </row>
    <row r="89" spans="1:19" s="282" customFormat="1" ht="20.25" customHeight="1">
      <c r="A89" s="96"/>
      <c r="B89" s="95" t="s">
        <v>316</v>
      </c>
      <c r="C89" s="118"/>
      <c r="D89" s="279"/>
      <c r="E89" s="279"/>
      <c r="F89" s="97"/>
      <c r="G89" s="98"/>
      <c r="H89" s="279">
        <f aca="true" t="shared" si="27" ref="H89:Q89">H59+H60+H61+H62+H63+H64+H65+H66+H76+H77+H78+H79+H80+H81+H82+H83+H84+H85+H86+H87+H88</f>
        <v>109870</v>
      </c>
      <c r="I89" s="279">
        <f t="shared" si="27"/>
        <v>93685.6</v>
      </c>
      <c r="J89" s="279">
        <f t="shared" si="27"/>
        <v>1927.7000000000003</v>
      </c>
      <c r="K89" s="279">
        <f t="shared" si="27"/>
        <v>14256.7</v>
      </c>
      <c r="L89" s="279">
        <f t="shared" si="27"/>
        <v>109870</v>
      </c>
      <c r="M89" s="279">
        <f t="shared" si="27"/>
        <v>56704.30000000001</v>
      </c>
      <c r="N89" s="279">
        <f t="shared" si="27"/>
        <v>49738.00000000001</v>
      </c>
      <c r="O89" s="279">
        <f t="shared" si="27"/>
        <v>866.6999999999999</v>
      </c>
      <c r="P89" s="279">
        <f t="shared" si="27"/>
        <v>5960.299999999999</v>
      </c>
      <c r="Q89" s="279">
        <f t="shared" si="27"/>
        <v>56704.30000000001</v>
      </c>
      <c r="R89" s="279"/>
      <c r="S89" s="279"/>
    </row>
    <row r="90" spans="1:19" ht="54" customHeight="1">
      <c r="A90" s="534" t="s">
        <v>15</v>
      </c>
      <c r="B90" s="534" t="s">
        <v>50</v>
      </c>
      <c r="C90" s="211" t="s">
        <v>51</v>
      </c>
      <c r="D90" s="60" t="s">
        <v>283</v>
      </c>
      <c r="E90" s="324" t="s">
        <v>402</v>
      </c>
      <c r="F90" s="244">
        <v>30</v>
      </c>
      <c r="G90" s="291">
        <v>20</v>
      </c>
      <c r="H90" s="212">
        <f aca="true" t="shared" si="28" ref="H90:H108">L90</f>
        <v>610.2</v>
      </c>
      <c r="I90" s="315">
        <v>600</v>
      </c>
      <c r="J90" s="315">
        <v>10.2</v>
      </c>
      <c r="K90" s="315">
        <v>0</v>
      </c>
      <c r="L90" s="477">
        <f>J90+I90+K90</f>
        <v>610.2</v>
      </c>
      <c r="M90" s="470">
        <f aca="true" t="shared" si="29" ref="M90:M105">Q90</f>
        <v>89.7</v>
      </c>
      <c r="N90" s="286">
        <v>88.3</v>
      </c>
      <c r="O90" s="294">
        <v>1.4</v>
      </c>
      <c r="P90" s="294">
        <v>0</v>
      </c>
      <c r="Q90" s="286">
        <f aca="true" t="shared" si="30" ref="Q90:Q108">O90+N90</f>
        <v>89.7</v>
      </c>
      <c r="R90" s="296">
        <v>2</v>
      </c>
      <c r="S90" s="296" t="s">
        <v>633</v>
      </c>
    </row>
    <row r="91" spans="1:19" ht="48" customHeight="1">
      <c r="A91" s="530"/>
      <c r="B91" s="530"/>
      <c r="C91" s="211" t="s">
        <v>789</v>
      </c>
      <c r="D91" s="60" t="s">
        <v>240</v>
      </c>
      <c r="E91" s="324" t="s">
        <v>403</v>
      </c>
      <c r="F91" s="244">
        <v>10</v>
      </c>
      <c r="G91" s="291">
        <v>298</v>
      </c>
      <c r="H91" s="212">
        <f t="shared" si="28"/>
        <v>36367.9</v>
      </c>
      <c r="I91" s="314">
        <v>35760</v>
      </c>
      <c r="J91" s="314">
        <v>607.9</v>
      </c>
      <c r="K91" s="314">
        <v>0</v>
      </c>
      <c r="L91" s="477">
        <f aca="true" t="shared" si="31" ref="L91:L108">J91+I91+K91</f>
        <v>36367.9</v>
      </c>
      <c r="M91" s="470">
        <f t="shared" si="29"/>
        <v>21119.8</v>
      </c>
      <c r="N91" s="286">
        <v>20820</v>
      </c>
      <c r="O91" s="294">
        <v>299.8</v>
      </c>
      <c r="P91" s="294">
        <v>0</v>
      </c>
      <c r="Q91" s="286">
        <f t="shared" si="30"/>
        <v>21119.8</v>
      </c>
      <c r="R91" s="296" t="s">
        <v>877</v>
      </c>
      <c r="S91" s="296" t="s">
        <v>878</v>
      </c>
    </row>
    <row r="92" spans="1:19" ht="69.75" customHeight="1">
      <c r="A92" s="530"/>
      <c r="B92" s="530"/>
      <c r="C92" s="211" t="s">
        <v>529</v>
      </c>
      <c r="D92" s="60" t="s">
        <v>284</v>
      </c>
      <c r="E92" s="324" t="s">
        <v>405</v>
      </c>
      <c r="F92" s="244">
        <v>50</v>
      </c>
      <c r="G92" s="291">
        <v>50</v>
      </c>
      <c r="H92" s="212">
        <f t="shared" si="28"/>
        <v>2532.5</v>
      </c>
      <c r="I92" s="314">
        <v>2500</v>
      </c>
      <c r="J92" s="314">
        <v>32.5</v>
      </c>
      <c r="K92" s="314">
        <v>0</v>
      </c>
      <c r="L92" s="477">
        <f t="shared" si="31"/>
        <v>2532.5</v>
      </c>
      <c r="M92" s="470">
        <f t="shared" si="29"/>
        <v>913.7</v>
      </c>
      <c r="N92" s="286">
        <v>900.5</v>
      </c>
      <c r="O92" s="294">
        <v>13.2</v>
      </c>
      <c r="P92" s="294">
        <v>0</v>
      </c>
      <c r="Q92" s="286">
        <f t="shared" si="30"/>
        <v>913.7</v>
      </c>
      <c r="R92" s="285" t="s">
        <v>597</v>
      </c>
      <c r="S92" s="285" t="s">
        <v>635</v>
      </c>
    </row>
    <row r="93" spans="1:19" ht="48">
      <c r="A93" s="530"/>
      <c r="B93" s="530"/>
      <c r="C93" s="211" t="s">
        <v>791</v>
      </c>
      <c r="D93" s="60" t="s">
        <v>238</v>
      </c>
      <c r="E93" s="324" t="s">
        <v>406</v>
      </c>
      <c r="F93" s="244">
        <v>1.3</v>
      </c>
      <c r="G93" s="291">
        <v>2900</v>
      </c>
      <c r="H93" s="212">
        <f t="shared" si="28"/>
        <v>45918.6</v>
      </c>
      <c r="I93" s="314">
        <v>45240</v>
      </c>
      <c r="J93" s="314">
        <v>678.6</v>
      </c>
      <c r="K93" s="314">
        <v>0</v>
      </c>
      <c r="L93" s="478">
        <f t="shared" si="31"/>
        <v>45918.6</v>
      </c>
      <c r="M93" s="470">
        <f t="shared" si="29"/>
        <v>25747.100000000002</v>
      </c>
      <c r="N93" s="286">
        <v>25414.9</v>
      </c>
      <c r="O93" s="294">
        <v>332.2</v>
      </c>
      <c r="P93" s="294">
        <v>0</v>
      </c>
      <c r="Q93" s="286">
        <f t="shared" si="30"/>
        <v>25747.100000000002</v>
      </c>
      <c r="R93" s="296" t="s">
        <v>928</v>
      </c>
      <c r="S93" s="296" t="s">
        <v>929</v>
      </c>
    </row>
    <row r="94" spans="1:19" ht="36">
      <c r="A94" s="530"/>
      <c r="B94" s="530"/>
      <c r="C94" s="211" t="s">
        <v>52</v>
      </c>
      <c r="D94" s="60" t="s">
        <v>239</v>
      </c>
      <c r="E94" s="324" t="s">
        <v>407</v>
      </c>
      <c r="F94" s="244">
        <v>9</v>
      </c>
      <c r="G94" s="291">
        <v>1500</v>
      </c>
      <c r="H94" s="212">
        <f t="shared" si="28"/>
        <v>13729.5</v>
      </c>
      <c r="I94" s="314">
        <v>13500</v>
      </c>
      <c r="J94" s="314">
        <v>229.5</v>
      </c>
      <c r="K94" s="314">
        <v>0</v>
      </c>
      <c r="L94" s="478">
        <f t="shared" si="31"/>
        <v>13729.5</v>
      </c>
      <c r="M94" s="470">
        <f t="shared" si="29"/>
        <v>13.2</v>
      </c>
      <c r="N94" s="286">
        <v>0</v>
      </c>
      <c r="O94" s="294">
        <v>13.2</v>
      </c>
      <c r="P94" s="294">
        <v>0</v>
      </c>
      <c r="Q94" s="286">
        <f t="shared" si="30"/>
        <v>13.2</v>
      </c>
      <c r="R94" s="285"/>
      <c r="S94" s="296"/>
    </row>
    <row r="95" spans="1:19" ht="36">
      <c r="A95" s="530"/>
      <c r="B95" s="530"/>
      <c r="C95" s="211" t="s">
        <v>53</v>
      </c>
      <c r="D95" s="60" t="s">
        <v>285</v>
      </c>
      <c r="E95" s="324" t="s">
        <v>408</v>
      </c>
      <c r="F95" s="244" t="s">
        <v>54</v>
      </c>
      <c r="G95" s="291">
        <v>3</v>
      </c>
      <c r="H95" s="212">
        <f t="shared" si="28"/>
        <v>91.5</v>
      </c>
      <c r="I95" s="314">
        <v>90</v>
      </c>
      <c r="J95" s="314">
        <v>1.5</v>
      </c>
      <c r="K95" s="314">
        <v>0</v>
      </c>
      <c r="L95" s="478">
        <f t="shared" si="31"/>
        <v>91.5</v>
      </c>
      <c r="M95" s="470">
        <f t="shared" si="29"/>
        <v>5.9</v>
      </c>
      <c r="N95" s="286">
        <v>5.9</v>
      </c>
      <c r="O95" s="294">
        <v>0</v>
      </c>
      <c r="P95" s="294">
        <v>0</v>
      </c>
      <c r="Q95" s="286">
        <f t="shared" si="30"/>
        <v>5.9</v>
      </c>
      <c r="R95" s="285" t="s">
        <v>633</v>
      </c>
      <c r="S95" s="296" t="s">
        <v>628</v>
      </c>
    </row>
    <row r="96" spans="1:19" ht="36">
      <c r="A96" s="530"/>
      <c r="B96" s="530"/>
      <c r="C96" s="211" t="s">
        <v>55</v>
      </c>
      <c r="D96" s="60" t="s">
        <v>286</v>
      </c>
      <c r="E96" s="324" t="s">
        <v>409</v>
      </c>
      <c r="F96" s="244" t="s">
        <v>683</v>
      </c>
      <c r="G96" s="291">
        <v>42</v>
      </c>
      <c r="H96" s="212">
        <f t="shared" si="28"/>
        <v>664.4000000000001</v>
      </c>
      <c r="I96" s="314">
        <v>655.2</v>
      </c>
      <c r="J96" s="314">
        <v>9.2</v>
      </c>
      <c r="K96" s="314">
        <v>0</v>
      </c>
      <c r="L96" s="478">
        <f t="shared" si="31"/>
        <v>664.4000000000001</v>
      </c>
      <c r="M96" s="470">
        <f t="shared" si="29"/>
        <v>360.2</v>
      </c>
      <c r="N96" s="286">
        <v>356.5</v>
      </c>
      <c r="O96" s="294">
        <v>3.7</v>
      </c>
      <c r="P96" s="294">
        <v>0</v>
      </c>
      <c r="Q96" s="286">
        <f t="shared" si="30"/>
        <v>360.2</v>
      </c>
      <c r="R96" s="285" t="s">
        <v>930</v>
      </c>
      <c r="S96" s="285" t="s">
        <v>823</v>
      </c>
    </row>
    <row r="97" spans="1:19" ht="64.5" customHeight="1">
      <c r="A97" s="530"/>
      <c r="B97" s="530"/>
      <c r="C97" s="211" t="s">
        <v>792</v>
      </c>
      <c r="D97" s="60" t="s">
        <v>241</v>
      </c>
      <c r="E97" s="324" t="s">
        <v>614</v>
      </c>
      <c r="F97" s="244">
        <v>21.023</v>
      </c>
      <c r="G97" s="291">
        <v>540</v>
      </c>
      <c r="H97" s="212">
        <f t="shared" si="28"/>
        <v>133272.4</v>
      </c>
      <c r="I97" s="314">
        <v>131229</v>
      </c>
      <c r="J97" s="314">
        <v>2043.4</v>
      </c>
      <c r="K97" s="314">
        <v>0</v>
      </c>
      <c r="L97" s="478">
        <f t="shared" si="31"/>
        <v>133272.4</v>
      </c>
      <c r="M97" s="470">
        <f t="shared" si="29"/>
        <v>65220.789</v>
      </c>
      <c r="N97" s="286">
        <v>64404.956</v>
      </c>
      <c r="O97" s="294">
        <v>815.833</v>
      </c>
      <c r="P97" s="294">
        <v>0</v>
      </c>
      <c r="Q97" s="286">
        <f t="shared" si="30"/>
        <v>65220.789</v>
      </c>
      <c r="R97" s="296" t="s">
        <v>931</v>
      </c>
      <c r="S97" s="296" t="s">
        <v>932</v>
      </c>
    </row>
    <row r="98" spans="1:19" ht="79.5" customHeight="1">
      <c r="A98" s="530"/>
      <c r="B98" s="530"/>
      <c r="C98" s="462" t="s">
        <v>578</v>
      </c>
      <c r="D98" s="579"/>
      <c r="E98" s="326" t="s">
        <v>612</v>
      </c>
      <c r="F98" s="245" t="s">
        <v>494</v>
      </c>
      <c r="G98" s="461">
        <v>220</v>
      </c>
      <c r="H98" s="212">
        <f t="shared" si="28"/>
        <v>5073.8</v>
      </c>
      <c r="I98" s="300">
        <v>4950</v>
      </c>
      <c r="J98" s="300">
        <v>123.8</v>
      </c>
      <c r="K98" s="313">
        <v>0</v>
      </c>
      <c r="L98" s="478">
        <f t="shared" si="31"/>
        <v>5073.8</v>
      </c>
      <c r="M98" s="470">
        <f t="shared" si="29"/>
        <v>93.7</v>
      </c>
      <c r="N98" s="294">
        <v>93</v>
      </c>
      <c r="O98" s="294">
        <v>0.7</v>
      </c>
      <c r="P98" s="294">
        <v>0</v>
      </c>
      <c r="Q98" s="286">
        <f t="shared" si="30"/>
        <v>93.7</v>
      </c>
      <c r="R98" s="285" t="s">
        <v>632</v>
      </c>
      <c r="S98" s="296">
        <v>3</v>
      </c>
    </row>
    <row r="99" spans="1:19" ht="66" customHeight="1">
      <c r="A99" s="530"/>
      <c r="B99" s="530"/>
      <c r="C99" s="211" t="s">
        <v>577</v>
      </c>
      <c r="D99" s="579"/>
      <c r="E99" s="326" t="s">
        <v>594</v>
      </c>
      <c r="F99" s="244" t="s">
        <v>495</v>
      </c>
      <c r="G99" s="291">
        <v>110</v>
      </c>
      <c r="H99" s="212">
        <f t="shared" si="28"/>
        <v>5073.8</v>
      </c>
      <c r="I99" s="300">
        <v>4950</v>
      </c>
      <c r="J99" s="300">
        <v>123.8</v>
      </c>
      <c r="K99" s="313">
        <v>0</v>
      </c>
      <c r="L99" s="478">
        <f t="shared" si="31"/>
        <v>5073.8</v>
      </c>
      <c r="M99" s="470">
        <f t="shared" si="29"/>
        <v>97.55600000000001</v>
      </c>
      <c r="N99" s="286">
        <v>97.156</v>
      </c>
      <c r="O99" s="294">
        <v>0.4</v>
      </c>
      <c r="P99" s="294">
        <v>0</v>
      </c>
      <c r="Q99" s="286">
        <f t="shared" si="30"/>
        <v>97.55600000000001</v>
      </c>
      <c r="R99" s="285" t="s">
        <v>785</v>
      </c>
      <c r="S99" s="296">
        <v>1</v>
      </c>
    </row>
    <row r="100" spans="1:19" ht="167.25" customHeight="1">
      <c r="A100" s="530"/>
      <c r="B100" s="530"/>
      <c r="C100" s="211" t="s">
        <v>579</v>
      </c>
      <c r="D100" s="579"/>
      <c r="E100" s="305" t="s">
        <v>604</v>
      </c>
      <c r="F100" s="244">
        <v>62.704</v>
      </c>
      <c r="G100" s="291">
        <v>600</v>
      </c>
      <c r="H100" s="212">
        <f t="shared" si="28"/>
        <v>37622.9</v>
      </c>
      <c r="I100" s="300">
        <v>0</v>
      </c>
      <c r="J100" s="300">
        <v>37622.9</v>
      </c>
      <c r="K100" s="300">
        <v>0</v>
      </c>
      <c r="L100" s="478">
        <f t="shared" si="31"/>
        <v>37622.9</v>
      </c>
      <c r="M100" s="470">
        <f t="shared" si="29"/>
        <v>0</v>
      </c>
      <c r="N100" s="286">
        <v>0</v>
      </c>
      <c r="O100" s="294">
        <v>0</v>
      </c>
      <c r="P100" s="294">
        <v>0</v>
      </c>
      <c r="Q100" s="286">
        <f t="shared" si="30"/>
        <v>0</v>
      </c>
      <c r="R100" s="161" t="s">
        <v>628</v>
      </c>
      <c r="S100" s="296">
        <v>0</v>
      </c>
    </row>
    <row r="101" spans="1:19" ht="139.5" customHeight="1">
      <c r="A101" s="530"/>
      <c r="B101" s="530"/>
      <c r="C101" s="211" t="s">
        <v>432</v>
      </c>
      <c r="D101" s="65"/>
      <c r="E101" s="327" t="s">
        <v>605</v>
      </c>
      <c r="F101" s="244" t="s">
        <v>700</v>
      </c>
      <c r="G101" s="80" t="s">
        <v>598</v>
      </c>
      <c r="H101" s="212">
        <f t="shared" si="28"/>
        <v>1000</v>
      </c>
      <c r="I101" s="300">
        <v>0</v>
      </c>
      <c r="J101" s="300">
        <v>1000</v>
      </c>
      <c r="K101" s="300">
        <v>0</v>
      </c>
      <c r="L101" s="482">
        <f t="shared" si="31"/>
        <v>1000</v>
      </c>
      <c r="M101" s="470">
        <f t="shared" si="29"/>
        <v>0</v>
      </c>
      <c r="N101" s="286">
        <v>0</v>
      </c>
      <c r="O101" s="294">
        <v>0</v>
      </c>
      <c r="P101" s="294">
        <v>0</v>
      </c>
      <c r="Q101" s="286">
        <f t="shared" si="30"/>
        <v>0</v>
      </c>
      <c r="R101" s="84" t="s">
        <v>628</v>
      </c>
      <c r="S101" s="296">
        <v>0</v>
      </c>
    </row>
    <row r="102" spans="1:20" ht="126" customHeight="1">
      <c r="A102" s="530"/>
      <c r="B102" s="530"/>
      <c r="C102" s="85" t="s">
        <v>57</v>
      </c>
      <c r="D102" s="67" t="s">
        <v>180</v>
      </c>
      <c r="E102" s="328" t="s">
        <v>606</v>
      </c>
      <c r="F102" s="246" t="s">
        <v>701</v>
      </c>
      <c r="G102" s="291">
        <v>220</v>
      </c>
      <c r="H102" s="212">
        <f t="shared" si="28"/>
        <v>27044.9</v>
      </c>
      <c r="I102" s="45">
        <v>0</v>
      </c>
      <c r="J102" s="45">
        <v>27044.9</v>
      </c>
      <c r="K102" s="45">
        <v>0</v>
      </c>
      <c r="L102" s="482">
        <f t="shared" si="31"/>
        <v>27044.9</v>
      </c>
      <c r="M102" s="470">
        <f t="shared" si="29"/>
        <v>0</v>
      </c>
      <c r="N102" s="286">
        <v>0</v>
      </c>
      <c r="O102" s="294">
        <v>0</v>
      </c>
      <c r="P102" s="294">
        <v>0</v>
      </c>
      <c r="Q102" s="286">
        <f>N102+O102+P102</f>
        <v>0</v>
      </c>
      <c r="R102" s="79">
        <v>0</v>
      </c>
      <c r="S102" s="296">
        <v>0</v>
      </c>
      <c r="T102" s="298">
        <v>0</v>
      </c>
    </row>
    <row r="103" spans="1:19" ht="91.5" customHeight="1">
      <c r="A103" s="530"/>
      <c r="B103" s="530"/>
      <c r="C103" s="462" t="s">
        <v>337</v>
      </c>
      <c r="D103" s="67" t="s">
        <v>336</v>
      </c>
      <c r="E103" s="328" t="s">
        <v>607</v>
      </c>
      <c r="F103" s="246" t="s">
        <v>702</v>
      </c>
      <c r="G103" s="80" t="s">
        <v>599</v>
      </c>
      <c r="H103" s="212">
        <f t="shared" si="28"/>
        <v>2111.4</v>
      </c>
      <c r="I103" s="45">
        <v>0</v>
      </c>
      <c r="J103" s="45">
        <v>2111.4</v>
      </c>
      <c r="K103" s="45">
        <v>0</v>
      </c>
      <c r="L103" s="483">
        <f t="shared" si="31"/>
        <v>2111.4</v>
      </c>
      <c r="M103" s="470">
        <f t="shared" si="29"/>
        <v>0</v>
      </c>
      <c r="N103" s="286">
        <v>0</v>
      </c>
      <c r="O103" s="294">
        <v>0</v>
      </c>
      <c r="P103" s="294">
        <v>0</v>
      </c>
      <c r="Q103" s="286">
        <f t="shared" si="30"/>
        <v>0</v>
      </c>
      <c r="R103" s="79">
        <v>0</v>
      </c>
      <c r="S103" s="296">
        <v>0</v>
      </c>
    </row>
    <row r="104" spans="1:19" ht="91.5" customHeight="1">
      <c r="A104" s="530"/>
      <c r="B104" s="530"/>
      <c r="C104" s="462" t="s">
        <v>580</v>
      </c>
      <c r="D104" s="67" t="s">
        <v>421</v>
      </c>
      <c r="E104" s="328" t="s">
        <v>608</v>
      </c>
      <c r="F104" s="246" t="s">
        <v>703</v>
      </c>
      <c r="G104" s="80" t="s">
        <v>583</v>
      </c>
      <c r="H104" s="212">
        <f t="shared" si="28"/>
        <v>249</v>
      </c>
      <c r="I104" s="45">
        <v>0</v>
      </c>
      <c r="J104" s="45">
        <v>249</v>
      </c>
      <c r="K104" s="45">
        <v>0</v>
      </c>
      <c r="L104" s="483">
        <f t="shared" si="31"/>
        <v>249</v>
      </c>
      <c r="M104" s="470">
        <f t="shared" si="29"/>
        <v>0</v>
      </c>
      <c r="N104" s="286">
        <v>0</v>
      </c>
      <c r="O104" s="294">
        <v>0</v>
      </c>
      <c r="P104" s="294">
        <v>0</v>
      </c>
      <c r="Q104" s="286">
        <f t="shared" si="30"/>
        <v>0</v>
      </c>
      <c r="R104" s="79">
        <v>0</v>
      </c>
      <c r="S104" s="296">
        <v>0</v>
      </c>
    </row>
    <row r="105" spans="1:19" ht="91.5" customHeight="1">
      <c r="A105" s="530"/>
      <c r="B105" s="530"/>
      <c r="C105" s="462" t="s">
        <v>581</v>
      </c>
      <c r="D105" s="67" t="s">
        <v>421</v>
      </c>
      <c r="E105" s="328" t="s">
        <v>616</v>
      </c>
      <c r="F105" s="246" t="s">
        <v>704</v>
      </c>
      <c r="G105" s="80" t="s">
        <v>600</v>
      </c>
      <c r="H105" s="212">
        <f t="shared" si="28"/>
        <v>607.2</v>
      </c>
      <c r="I105" s="45">
        <v>600</v>
      </c>
      <c r="J105" s="45">
        <v>7.2</v>
      </c>
      <c r="K105" s="45">
        <v>0</v>
      </c>
      <c r="L105" s="483">
        <f t="shared" si="31"/>
        <v>607.2</v>
      </c>
      <c r="M105" s="470">
        <f t="shared" si="29"/>
        <v>0</v>
      </c>
      <c r="N105" s="286">
        <v>0</v>
      </c>
      <c r="O105" s="294">
        <v>0</v>
      </c>
      <c r="P105" s="294">
        <v>0</v>
      </c>
      <c r="Q105" s="286">
        <f t="shared" si="30"/>
        <v>0</v>
      </c>
      <c r="R105" s="84" t="s">
        <v>628</v>
      </c>
      <c r="S105" s="296">
        <v>0</v>
      </c>
    </row>
    <row r="106" spans="1:20" ht="168.75" customHeight="1">
      <c r="A106" s="530"/>
      <c r="B106" s="530"/>
      <c r="C106" s="462" t="s">
        <v>480</v>
      </c>
      <c r="D106" s="67"/>
      <c r="E106" s="328" t="s">
        <v>481</v>
      </c>
      <c r="F106" s="246" t="s">
        <v>525</v>
      </c>
      <c r="G106" s="291"/>
      <c r="H106" s="212">
        <v>10433.3</v>
      </c>
      <c r="I106" s="45">
        <v>5679.1</v>
      </c>
      <c r="J106" s="45">
        <v>4711</v>
      </c>
      <c r="K106" s="45">
        <v>43.2</v>
      </c>
      <c r="L106" s="483">
        <f t="shared" si="31"/>
        <v>10433.300000000001</v>
      </c>
      <c r="M106" s="470">
        <f>Q106</f>
        <v>1870</v>
      </c>
      <c r="N106" s="286">
        <v>0</v>
      </c>
      <c r="O106" s="294">
        <v>0</v>
      </c>
      <c r="P106" s="294">
        <v>1870</v>
      </c>
      <c r="Q106" s="286">
        <f>N106+O106+P106</f>
        <v>1870</v>
      </c>
      <c r="R106" s="296" t="s">
        <v>673</v>
      </c>
      <c r="S106" s="296"/>
      <c r="T106" s="292">
        <v>1088.1</v>
      </c>
    </row>
    <row r="107" spans="1:20" ht="21" customHeight="1">
      <c r="A107" s="530"/>
      <c r="B107" s="530"/>
      <c r="C107" s="211" t="s">
        <v>58</v>
      </c>
      <c r="D107" s="60" t="s">
        <v>279</v>
      </c>
      <c r="E107" s="324" t="s">
        <v>457</v>
      </c>
      <c r="F107" s="244" t="s">
        <v>675</v>
      </c>
      <c r="G107" s="291">
        <v>7600</v>
      </c>
      <c r="H107" s="212">
        <f t="shared" si="28"/>
        <v>8664</v>
      </c>
      <c r="I107" s="314">
        <v>0</v>
      </c>
      <c r="J107" s="314">
        <v>0</v>
      </c>
      <c r="K107" s="314">
        <v>8664</v>
      </c>
      <c r="L107" s="478">
        <f t="shared" si="31"/>
        <v>8664</v>
      </c>
      <c r="M107" s="470">
        <f>Q107</f>
        <v>0</v>
      </c>
      <c r="N107" s="294">
        <v>0</v>
      </c>
      <c r="O107" s="294">
        <v>0</v>
      </c>
      <c r="P107" s="294">
        <v>0</v>
      </c>
      <c r="Q107" s="286">
        <f>N107+O107+P107</f>
        <v>0</v>
      </c>
      <c r="R107" s="79">
        <v>0</v>
      </c>
      <c r="S107" s="296">
        <v>0</v>
      </c>
      <c r="T107" s="292"/>
    </row>
    <row r="108" spans="1:19" ht="69" customHeight="1">
      <c r="A108" s="531"/>
      <c r="B108" s="531"/>
      <c r="C108" s="211" t="s">
        <v>571</v>
      </c>
      <c r="D108" s="60"/>
      <c r="E108" s="324" t="s">
        <v>572</v>
      </c>
      <c r="F108" s="244">
        <v>100</v>
      </c>
      <c r="G108" s="291">
        <v>1</v>
      </c>
      <c r="H108" s="212">
        <f t="shared" si="28"/>
        <v>101.2</v>
      </c>
      <c r="I108" s="314">
        <v>100</v>
      </c>
      <c r="J108" s="314">
        <v>1.2</v>
      </c>
      <c r="K108" s="314">
        <v>0</v>
      </c>
      <c r="L108" s="478">
        <f t="shared" si="31"/>
        <v>101.2</v>
      </c>
      <c r="M108" s="470">
        <f>Q108</f>
        <v>0</v>
      </c>
      <c r="N108" s="294">
        <v>0</v>
      </c>
      <c r="O108" s="294">
        <v>0</v>
      </c>
      <c r="P108" s="294">
        <v>0</v>
      </c>
      <c r="Q108" s="286">
        <f t="shared" si="30"/>
        <v>0</v>
      </c>
      <c r="R108" s="79">
        <v>0</v>
      </c>
      <c r="S108" s="296">
        <v>0</v>
      </c>
    </row>
    <row r="109" spans="1:19" s="282" customFormat="1" ht="21" customHeight="1">
      <c r="A109" s="96"/>
      <c r="B109" s="95" t="s">
        <v>316</v>
      </c>
      <c r="C109" s="118"/>
      <c r="D109" s="279"/>
      <c r="E109" s="279"/>
      <c r="F109" s="97"/>
      <c r="G109" s="98"/>
      <c r="H109" s="279">
        <f>H108+H107+H106+H105+H104+H103+H102+H101+H100+H99+H98+H97+H96+H95+H94+H93+H92+H91+H90</f>
        <v>331168.5</v>
      </c>
      <c r="I109" s="279">
        <f aca="true" t="shared" si="32" ref="I109:Q109">I108+I107+I106+I105+I104+I103+I102+I101+I100+I99+I98+I97+I96+I95+I94+I93+I92+I91+I90</f>
        <v>245853.30000000002</v>
      </c>
      <c r="J109" s="279">
        <f t="shared" si="32"/>
        <v>76608</v>
      </c>
      <c r="K109" s="279">
        <f t="shared" si="32"/>
        <v>8707.2</v>
      </c>
      <c r="L109" s="279">
        <f t="shared" si="32"/>
        <v>331168.5</v>
      </c>
      <c r="M109" s="279">
        <f t="shared" si="32"/>
        <v>115531.64499999999</v>
      </c>
      <c r="N109" s="279">
        <f t="shared" si="32"/>
        <v>112181.21200000001</v>
      </c>
      <c r="O109" s="279">
        <f t="shared" si="32"/>
        <v>1480.4330000000002</v>
      </c>
      <c r="P109" s="279">
        <f t="shared" si="32"/>
        <v>1870</v>
      </c>
      <c r="Q109" s="279">
        <f t="shared" si="32"/>
        <v>115531.64499999999</v>
      </c>
      <c r="R109" s="279"/>
      <c r="S109" s="279"/>
    </row>
    <row r="110" spans="1:19" ht="45" customHeight="1">
      <c r="A110" s="448" t="s">
        <v>18</v>
      </c>
      <c r="B110" s="453" t="s">
        <v>318</v>
      </c>
      <c r="C110" s="211" t="s">
        <v>59</v>
      </c>
      <c r="D110" s="60" t="s">
        <v>282</v>
      </c>
      <c r="E110" s="324" t="s">
        <v>615</v>
      </c>
      <c r="F110" s="244" t="s">
        <v>724</v>
      </c>
      <c r="G110" s="291" t="s">
        <v>725</v>
      </c>
      <c r="H110" s="212">
        <f>L110</f>
        <v>58471</v>
      </c>
      <c r="I110" s="314">
        <v>58007</v>
      </c>
      <c r="J110" s="314">
        <v>464</v>
      </c>
      <c r="K110" s="314">
        <v>0</v>
      </c>
      <c r="L110" s="478">
        <f>J110+I110+K110</f>
        <v>58471</v>
      </c>
      <c r="M110" s="470">
        <f>Q110</f>
        <v>23121.9</v>
      </c>
      <c r="N110" s="286">
        <v>22973.4</v>
      </c>
      <c r="O110" s="294">
        <v>148.5</v>
      </c>
      <c r="P110" s="294">
        <v>0</v>
      </c>
      <c r="Q110" s="286">
        <f>O110+N110</f>
        <v>23121.9</v>
      </c>
      <c r="R110" s="84" t="s">
        <v>933</v>
      </c>
      <c r="S110" s="296">
        <v>31</v>
      </c>
    </row>
    <row r="111" spans="1:19" s="278" customFormat="1" ht="24" customHeight="1">
      <c r="A111" s="309"/>
      <c r="B111" s="34" t="s">
        <v>316</v>
      </c>
      <c r="C111" s="115"/>
      <c r="D111" s="279"/>
      <c r="E111" s="279"/>
      <c r="F111" s="309"/>
      <c r="G111" s="309"/>
      <c r="H111" s="279">
        <f>SUM(H110)</f>
        <v>58471</v>
      </c>
      <c r="I111" s="279">
        <f aca="true" t="shared" si="33" ref="I111:Q111">SUM(I110)</f>
        <v>58007</v>
      </c>
      <c r="J111" s="279">
        <f t="shared" si="33"/>
        <v>464</v>
      </c>
      <c r="K111" s="279">
        <f t="shared" si="33"/>
        <v>0</v>
      </c>
      <c r="L111" s="279">
        <f t="shared" si="33"/>
        <v>58471</v>
      </c>
      <c r="M111" s="279">
        <f t="shared" si="33"/>
        <v>23121.9</v>
      </c>
      <c r="N111" s="279">
        <f t="shared" si="33"/>
        <v>22973.4</v>
      </c>
      <c r="O111" s="279">
        <f t="shared" si="33"/>
        <v>148.5</v>
      </c>
      <c r="P111" s="279">
        <f t="shared" si="33"/>
        <v>0</v>
      </c>
      <c r="Q111" s="279">
        <f t="shared" si="33"/>
        <v>23121.9</v>
      </c>
      <c r="R111" s="279"/>
      <c r="S111" s="279"/>
    </row>
    <row r="112" spans="1:19" ht="48">
      <c r="A112" s="534" t="s">
        <v>23</v>
      </c>
      <c r="B112" s="534" t="s">
        <v>60</v>
      </c>
      <c r="C112" s="211" t="s">
        <v>61</v>
      </c>
      <c r="D112" s="60" t="s">
        <v>213</v>
      </c>
      <c r="E112" s="324" t="s">
        <v>535</v>
      </c>
      <c r="F112" s="244">
        <v>100</v>
      </c>
      <c r="G112" s="448">
        <v>1</v>
      </c>
      <c r="H112" s="212">
        <f aca="true" t="shared" si="34" ref="H112:H120">L112</f>
        <v>101.2</v>
      </c>
      <c r="I112" s="314">
        <v>100</v>
      </c>
      <c r="J112" s="314">
        <v>1.2</v>
      </c>
      <c r="K112" s="314">
        <v>0</v>
      </c>
      <c r="L112" s="478">
        <f>J112+I112+K112</f>
        <v>101.2</v>
      </c>
      <c r="M112" s="470">
        <f>Q112</f>
        <v>0</v>
      </c>
      <c r="N112" s="286">
        <v>0</v>
      </c>
      <c r="O112" s="294">
        <v>0</v>
      </c>
      <c r="P112" s="294">
        <v>0</v>
      </c>
      <c r="Q112" s="286">
        <f>O112+N112</f>
        <v>0</v>
      </c>
      <c r="R112" s="296">
        <v>0</v>
      </c>
      <c r="S112" s="296">
        <v>0</v>
      </c>
    </row>
    <row r="113" spans="1:19" ht="44.25" customHeight="1">
      <c r="A113" s="530"/>
      <c r="B113" s="530"/>
      <c r="C113" s="211" t="s">
        <v>62</v>
      </c>
      <c r="D113" s="60" t="s">
        <v>214</v>
      </c>
      <c r="E113" s="324" t="s">
        <v>372</v>
      </c>
      <c r="F113" s="244">
        <v>15</v>
      </c>
      <c r="G113" s="448">
        <v>12</v>
      </c>
      <c r="H113" s="212">
        <f t="shared" si="34"/>
        <v>2094.8</v>
      </c>
      <c r="I113" s="314">
        <v>2070</v>
      </c>
      <c r="J113" s="314">
        <v>24.8</v>
      </c>
      <c r="K113" s="314">
        <v>0</v>
      </c>
      <c r="L113" s="478">
        <f aca="true" t="shared" si="35" ref="L113:L120">J113+I113+K113</f>
        <v>2094.8</v>
      </c>
      <c r="M113" s="470">
        <f aca="true" t="shared" si="36" ref="M113:M120">Q113</f>
        <v>914.6</v>
      </c>
      <c r="N113" s="286">
        <v>900</v>
      </c>
      <c r="O113" s="294">
        <v>14.6</v>
      </c>
      <c r="P113" s="294">
        <v>0</v>
      </c>
      <c r="Q113" s="286">
        <f aca="true" t="shared" si="37" ref="Q113:Q120">O113+N113</f>
        <v>914.6</v>
      </c>
      <c r="R113" s="296">
        <v>10</v>
      </c>
      <c r="S113" s="296" t="s">
        <v>583</v>
      </c>
    </row>
    <row r="114" spans="1:19" ht="36">
      <c r="A114" s="530"/>
      <c r="B114" s="530"/>
      <c r="C114" s="211" t="s">
        <v>63</v>
      </c>
      <c r="D114" s="60" t="s">
        <v>215</v>
      </c>
      <c r="E114" s="324" t="s">
        <v>377</v>
      </c>
      <c r="F114" s="244">
        <v>10</v>
      </c>
      <c r="G114" s="448">
        <v>20</v>
      </c>
      <c r="H114" s="212">
        <f t="shared" si="34"/>
        <v>204</v>
      </c>
      <c r="I114" s="314">
        <v>200</v>
      </c>
      <c r="J114" s="314">
        <v>4</v>
      </c>
      <c r="K114" s="314">
        <v>0</v>
      </c>
      <c r="L114" s="478">
        <f t="shared" si="35"/>
        <v>204</v>
      </c>
      <c r="M114" s="470">
        <f t="shared" si="36"/>
        <v>10</v>
      </c>
      <c r="N114" s="286">
        <v>10</v>
      </c>
      <c r="O114" s="294">
        <v>0</v>
      </c>
      <c r="P114" s="294">
        <v>0</v>
      </c>
      <c r="Q114" s="286">
        <f t="shared" si="37"/>
        <v>10</v>
      </c>
      <c r="R114" s="296">
        <v>1</v>
      </c>
      <c r="S114" s="296">
        <v>0</v>
      </c>
    </row>
    <row r="115" spans="1:19" ht="36">
      <c r="A115" s="530"/>
      <c r="B115" s="530"/>
      <c r="C115" s="211" t="s">
        <v>64</v>
      </c>
      <c r="D115" s="60" t="s">
        <v>216</v>
      </c>
      <c r="E115" s="324" t="s">
        <v>374</v>
      </c>
      <c r="F115" s="244">
        <v>50</v>
      </c>
      <c r="G115" s="448">
        <v>1</v>
      </c>
      <c r="H115" s="212">
        <f t="shared" si="34"/>
        <v>50.6</v>
      </c>
      <c r="I115" s="314">
        <v>50</v>
      </c>
      <c r="J115" s="314">
        <v>0.6</v>
      </c>
      <c r="K115" s="314">
        <v>0</v>
      </c>
      <c r="L115" s="478">
        <f t="shared" si="35"/>
        <v>50.6</v>
      </c>
      <c r="M115" s="470">
        <f t="shared" si="36"/>
        <v>0</v>
      </c>
      <c r="N115" s="286">
        <v>0</v>
      </c>
      <c r="O115" s="294">
        <v>0</v>
      </c>
      <c r="P115" s="294">
        <v>0</v>
      </c>
      <c r="Q115" s="286">
        <f t="shared" si="37"/>
        <v>0</v>
      </c>
      <c r="R115" s="296"/>
      <c r="S115" s="296"/>
    </row>
    <row r="116" spans="1:19" ht="36">
      <c r="A116" s="530"/>
      <c r="B116" s="530"/>
      <c r="C116" s="211" t="s">
        <v>65</v>
      </c>
      <c r="D116" s="60" t="s">
        <v>217</v>
      </c>
      <c r="E116" s="324" t="s">
        <v>375</v>
      </c>
      <c r="F116" s="244">
        <v>10</v>
      </c>
      <c r="G116" s="291">
        <v>12</v>
      </c>
      <c r="H116" s="212">
        <f t="shared" si="34"/>
        <v>1342.4</v>
      </c>
      <c r="I116" s="314">
        <v>1320</v>
      </c>
      <c r="J116" s="314">
        <v>22.4</v>
      </c>
      <c r="K116" s="314">
        <v>0</v>
      </c>
      <c r="L116" s="478">
        <f t="shared" si="35"/>
        <v>1342.4</v>
      </c>
      <c r="M116" s="470">
        <f t="shared" si="36"/>
        <v>618.2</v>
      </c>
      <c r="N116" s="286">
        <v>610</v>
      </c>
      <c r="O116" s="294">
        <v>8.2</v>
      </c>
      <c r="P116" s="294">
        <v>0</v>
      </c>
      <c r="Q116" s="286">
        <f t="shared" si="37"/>
        <v>618.2</v>
      </c>
      <c r="R116" s="296">
        <v>11</v>
      </c>
      <c r="S116" s="296" t="s">
        <v>583</v>
      </c>
    </row>
    <row r="117" spans="1:19" ht="36">
      <c r="A117" s="530"/>
      <c r="B117" s="530"/>
      <c r="C117" s="211" t="s">
        <v>66</v>
      </c>
      <c r="D117" s="60" t="s">
        <v>218</v>
      </c>
      <c r="E117" s="324" t="s">
        <v>376</v>
      </c>
      <c r="F117" s="244">
        <v>5</v>
      </c>
      <c r="G117" s="448">
        <v>200</v>
      </c>
      <c r="H117" s="212">
        <f t="shared" si="34"/>
        <v>1014</v>
      </c>
      <c r="I117" s="314">
        <v>1000</v>
      </c>
      <c r="J117" s="314">
        <v>14</v>
      </c>
      <c r="K117" s="314">
        <v>0</v>
      </c>
      <c r="L117" s="478">
        <f t="shared" si="35"/>
        <v>1014</v>
      </c>
      <c r="M117" s="470">
        <f t="shared" si="36"/>
        <v>666.2</v>
      </c>
      <c r="N117" s="286">
        <v>660</v>
      </c>
      <c r="O117" s="294">
        <v>6.2</v>
      </c>
      <c r="P117" s="294">
        <v>0</v>
      </c>
      <c r="Q117" s="286">
        <f t="shared" si="37"/>
        <v>666.2</v>
      </c>
      <c r="R117" s="296">
        <v>132</v>
      </c>
      <c r="S117" s="296">
        <v>13</v>
      </c>
    </row>
    <row r="118" spans="1:19" ht="36">
      <c r="A118" s="530"/>
      <c r="B118" s="530"/>
      <c r="C118" s="211" t="s">
        <v>67</v>
      </c>
      <c r="D118" s="60" t="s">
        <v>219</v>
      </c>
      <c r="E118" s="324" t="s">
        <v>373</v>
      </c>
      <c r="F118" s="244" t="s">
        <v>496</v>
      </c>
      <c r="G118" s="448">
        <v>163</v>
      </c>
      <c r="H118" s="212">
        <f t="shared" si="34"/>
        <v>13498.2</v>
      </c>
      <c r="I118" s="314">
        <v>13285.6</v>
      </c>
      <c r="J118" s="314">
        <v>212.6</v>
      </c>
      <c r="K118" s="314">
        <v>0</v>
      </c>
      <c r="L118" s="478">
        <f t="shared" si="35"/>
        <v>13498.2</v>
      </c>
      <c r="M118" s="470">
        <f t="shared" si="36"/>
        <v>6592.700000000001</v>
      </c>
      <c r="N118" s="286">
        <v>6491.6</v>
      </c>
      <c r="O118" s="294">
        <v>101.1</v>
      </c>
      <c r="P118" s="294">
        <v>0</v>
      </c>
      <c r="Q118" s="286">
        <f t="shared" si="37"/>
        <v>6592.700000000001</v>
      </c>
      <c r="R118" s="296">
        <v>161</v>
      </c>
      <c r="S118" s="296" t="s">
        <v>886</v>
      </c>
    </row>
    <row r="119" spans="1:19" ht="48">
      <c r="A119" s="530"/>
      <c r="B119" s="530"/>
      <c r="C119" s="211" t="s">
        <v>68</v>
      </c>
      <c r="D119" s="60" t="s">
        <v>220</v>
      </c>
      <c r="E119" s="324" t="s">
        <v>393</v>
      </c>
      <c r="F119" s="244">
        <v>20</v>
      </c>
      <c r="G119" s="448">
        <v>12</v>
      </c>
      <c r="H119" s="212">
        <f t="shared" si="34"/>
        <v>244.3</v>
      </c>
      <c r="I119" s="314">
        <v>240</v>
      </c>
      <c r="J119" s="314">
        <v>4.3</v>
      </c>
      <c r="K119" s="314">
        <v>0</v>
      </c>
      <c r="L119" s="478">
        <f t="shared" si="35"/>
        <v>244.3</v>
      </c>
      <c r="M119" s="470">
        <f t="shared" si="36"/>
        <v>0</v>
      </c>
      <c r="N119" s="286">
        <v>0</v>
      </c>
      <c r="O119" s="294">
        <v>0</v>
      </c>
      <c r="P119" s="294">
        <v>0</v>
      </c>
      <c r="Q119" s="286">
        <f t="shared" si="37"/>
        <v>0</v>
      </c>
      <c r="R119" s="296"/>
      <c r="S119" s="296"/>
    </row>
    <row r="120" spans="1:19" ht="63" customHeight="1">
      <c r="A120" s="531"/>
      <c r="B120" s="531"/>
      <c r="C120" s="211" t="s">
        <v>575</v>
      </c>
      <c r="D120" s="60"/>
      <c r="E120" s="324" t="s">
        <v>544</v>
      </c>
      <c r="F120" s="244">
        <v>5</v>
      </c>
      <c r="G120" s="448">
        <v>120</v>
      </c>
      <c r="H120" s="212">
        <f t="shared" si="34"/>
        <v>615</v>
      </c>
      <c r="I120" s="314">
        <v>600</v>
      </c>
      <c r="J120" s="314">
        <v>15</v>
      </c>
      <c r="K120" s="314">
        <v>0</v>
      </c>
      <c r="L120" s="478">
        <f t="shared" si="35"/>
        <v>615</v>
      </c>
      <c r="M120" s="470">
        <f t="shared" si="36"/>
        <v>400.3</v>
      </c>
      <c r="N120" s="286">
        <v>395</v>
      </c>
      <c r="O120" s="294">
        <v>5.3</v>
      </c>
      <c r="P120" s="294">
        <v>0</v>
      </c>
      <c r="Q120" s="286">
        <f t="shared" si="37"/>
        <v>400.3</v>
      </c>
      <c r="R120" s="296">
        <v>79</v>
      </c>
      <c r="S120" s="296">
        <v>8</v>
      </c>
    </row>
    <row r="121" spans="1:19" s="278" customFormat="1" ht="21.75" customHeight="1">
      <c r="A121" s="309"/>
      <c r="B121" s="34" t="s">
        <v>316</v>
      </c>
      <c r="C121" s="115"/>
      <c r="D121" s="279"/>
      <c r="E121" s="279"/>
      <c r="F121" s="309"/>
      <c r="G121" s="309"/>
      <c r="H121" s="279">
        <f>SUM(H112:H120)</f>
        <v>19164.5</v>
      </c>
      <c r="I121" s="279">
        <f aca="true" t="shared" si="38" ref="I121:Q121">SUM(I112:I120)</f>
        <v>18865.6</v>
      </c>
      <c r="J121" s="279">
        <f t="shared" si="38"/>
        <v>298.90000000000003</v>
      </c>
      <c r="K121" s="279">
        <f t="shared" si="38"/>
        <v>0</v>
      </c>
      <c r="L121" s="279">
        <f t="shared" si="38"/>
        <v>19164.5</v>
      </c>
      <c r="M121" s="279">
        <f t="shared" si="38"/>
        <v>9202</v>
      </c>
      <c r="N121" s="279">
        <f t="shared" si="38"/>
        <v>9066.6</v>
      </c>
      <c r="O121" s="279">
        <f t="shared" si="38"/>
        <v>135.4</v>
      </c>
      <c r="P121" s="279">
        <f t="shared" si="38"/>
        <v>0</v>
      </c>
      <c r="Q121" s="279">
        <f t="shared" si="38"/>
        <v>9202</v>
      </c>
      <c r="R121" s="279"/>
      <c r="S121" s="279"/>
    </row>
    <row r="122" spans="1:19" ht="102.75" customHeight="1">
      <c r="A122" s="448" t="s">
        <v>25</v>
      </c>
      <c r="B122" s="453" t="s">
        <v>69</v>
      </c>
      <c r="C122" s="448" t="s">
        <v>70</v>
      </c>
      <c r="D122" s="55" t="s">
        <v>202</v>
      </c>
      <c r="E122" s="320" t="s">
        <v>334</v>
      </c>
      <c r="F122" s="244">
        <v>12.5</v>
      </c>
      <c r="G122" s="448">
        <v>5</v>
      </c>
      <c r="H122" s="212">
        <f>L122</f>
        <v>761.7</v>
      </c>
      <c r="I122" s="313">
        <v>750</v>
      </c>
      <c r="J122" s="313">
        <v>11.7</v>
      </c>
      <c r="K122" s="313">
        <v>0</v>
      </c>
      <c r="L122" s="477">
        <f>J122+I122</f>
        <v>761.7</v>
      </c>
      <c r="M122" s="470">
        <f>Q122</f>
        <v>380.9</v>
      </c>
      <c r="N122" s="286">
        <v>375</v>
      </c>
      <c r="O122" s="294">
        <v>5.9</v>
      </c>
      <c r="P122" s="294">
        <v>0</v>
      </c>
      <c r="Q122" s="286">
        <f>O122+N122</f>
        <v>380.9</v>
      </c>
      <c r="R122" s="296">
        <v>5</v>
      </c>
      <c r="S122" s="296">
        <v>5</v>
      </c>
    </row>
    <row r="123" spans="1:19" s="278" customFormat="1" ht="18.75" customHeight="1">
      <c r="A123" s="309"/>
      <c r="B123" s="34" t="s">
        <v>316</v>
      </c>
      <c r="C123" s="309"/>
      <c r="D123" s="309"/>
      <c r="E123" s="309"/>
      <c r="F123" s="309"/>
      <c r="G123" s="309"/>
      <c r="H123" s="309">
        <f>SUM(H122)</f>
        <v>761.7</v>
      </c>
      <c r="I123" s="309">
        <f aca="true" t="shared" si="39" ref="I123:Q123">SUM(I122)</f>
        <v>750</v>
      </c>
      <c r="J123" s="309">
        <f t="shared" si="39"/>
        <v>11.7</v>
      </c>
      <c r="K123" s="309">
        <f t="shared" si="39"/>
        <v>0</v>
      </c>
      <c r="L123" s="309">
        <f t="shared" si="39"/>
        <v>761.7</v>
      </c>
      <c r="M123" s="309">
        <f t="shared" si="39"/>
        <v>380.9</v>
      </c>
      <c r="N123" s="309">
        <f t="shared" si="39"/>
        <v>375</v>
      </c>
      <c r="O123" s="309">
        <f t="shared" si="39"/>
        <v>5.9</v>
      </c>
      <c r="P123" s="309">
        <f t="shared" si="39"/>
        <v>0</v>
      </c>
      <c r="Q123" s="309">
        <f t="shared" si="39"/>
        <v>380.9</v>
      </c>
      <c r="R123" s="309"/>
      <c r="S123" s="309"/>
    </row>
    <row r="124" spans="1:19" ht="117.75" customHeight="1">
      <c r="A124" s="448" t="s">
        <v>27</v>
      </c>
      <c r="B124" s="453" t="s">
        <v>843</v>
      </c>
      <c r="C124" s="448" t="s">
        <v>589</v>
      </c>
      <c r="D124" s="55"/>
      <c r="E124" s="320" t="s">
        <v>441</v>
      </c>
      <c r="F124" s="244">
        <v>4.5</v>
      </c>
      <c r="G124" s="291">
        <v>50</v>
      </c>
      <c r="H124" s="214">
        <f>L124</f>
        <v>23.2</v>
      </c>
      <c r="I124" s="314">
        <v>22.5</v>
      </c>
      <c r="J124" s="300">
        <v>0.7</v>
      </c>
      <c r="K124" s="314">
        <v>0</v>
      </c>
      <c r="L124" s="478">
        <f>I124+J124+K124</f>
        <v>23.2</v>
      </c>
      <c r="M124" s="470">
        <f>Q124</f>
        <v>0</v>
      </c>
      <c r="N124" s="294">
        <v>0</v>
      </c>
      <c r="O124" s="294">
        <v>0</v>
      </c>
      <c r="P124" s="294">
        <v>0</v>
      </c>
      <c r="Q124" s="286">
        <f>N124+O124+P124</f>
        <v>0</v>
      </c>
      <c r="R124" s="299">
        <v>0</v>
      </c>
      <c r="S124" s="296">
        <v>0</v>
      </c>
    </row>
    <row r="125" spans="1:19" s="292" customFormat="1" ht="20.25" customHeight="1">
      <c r="A125" s="306"/>
      <c r="B125" s="30" t="s">
        <v>316</v>
      </c>
      <c r="C125" s="306"/>
      <c r="D125" s="306"/>
      <c r="E125" s="306"/>
      <c r="F125" s="306"/>
      <c r="G125" s="306"/>
      <c r="H125" s="281">
        <f>SUM(H124)</f>
        <v>23.2</v>
      </c>
      <c r="I125" s="281">
        <f aca="true" t="shared" si="40" ref="I125:Q125">SUM(I124)</f>
        <v>22.5</v>
      </c>
      <c r="J125" s="281">
        <f t="shared" si="40"/>
        <v>0.7</v>
      </c>
      <c r="K125" s="281">
        <f t="shared" si="40"/>
        <v>0</v>
      </c>
      <c r="L125" s="281">
        <f t="shared" si="40"/>
        <v>23.2</v>
      </c>
      <c r="M125" s="281">
        <f t="shared" si="40"/>
        <v>0</v>
      </c>
      <c r="N125" s="281">
        <f t="shared" si="40"/>
        <v>0</v>
      </c>
      <c r="O125" s="281">
        <f t="shared" si="40"/>
        <v>0</v>
      </c>
      <c r="P125" s="281">
        <f t="shared" si="40"/>
        <v>0</v>
      </c>
      <c r="Q125" s="281">
        <f t="shared" si="40"/>
        <v>0</v>
      </c>
      <c r="R125" s="308"/>
      <c r="S125" s="308"/>
    </row>
    <row r="126" spans="1:19" ht="49.5" customHeight="1">
      <c r="A126" s="542" t="s">
        <v>29</v>
      </c>
      <c r="B126" s="557" t="s">
        <v>73</v>
      </c>
      <c r="C126" s="448" t="s">
        <v>74</v>
      </c>
      <c r="D126" s="55" t="s">
        <v>212</v>
      </c>
      <c r="E126" s="55" t="s">
        <v>394</v>
      </c>
      <c r="F126" s="244">
        <v>5</v>
      </c>
      <c r="G126" s="448">
        <v>0</v>
      </c>
      <c r="H126" s="212">
        <f>L126</f>
        <v>0</v>
      </c>
      <c r="I126" s="314">
        <v>0</v>
      </c>
      <c r="J126" s="314">
        <v>0</v>
      </c>
      <c r="K126" s="314">
        <v>0</v>
      </c>
      <c r="L126" s="478">
        <f>I126+J126+K126</f>
        <v>0</v>
      </c>
      <c r="M126" s="470">
        <f>Q126</f>
        <v>0</v>
      </c>
      <c r="N126" s="294">
        <v>0</v>
      </c>
      <c r="O126" s="294">
        <v>0</v>
      </c>
      <c r="P126" s="294">
        <v>0</v>
      </c>
      <c r="Q126" s="286">
        <f>N126+O126+P126</f>
        <v>0</v>
      </c>
      <c r="R126" s="299">
        <v>0</v>
      </c>
      <c r="S126" s="296">
        <v>0</v>
      </c>
    </row>
    <row r="127" spans="1:19" ht="84">
      <c r="A127" s="542"/>
      <c r="B127" s="557"/>
      <c r="C127" s="448" t="s">
        <v>75</v>
      </c>
      <c r="D127" s="55" t="s">
        <v>297</v>
      </c>
      <c r="E127" s="320" t="s">
        <v>391</v>
      </c>
      <c r="F127" s="244" t="s">
        <v>717</v>
      </c>
      <c r="G127" s="291">
        <v>3750</v>
      </c>
      <c r="H127" s="212">
        <f>L127</f>
        <v>6319.1</v>
      </c>
      <c r="I127" s="314">
        <v>6319.1</v>
      </c>
      <c r="J127" s="314">
        <v>0</v>
      </c>
      <c r="K127" s="314">
        <v>0</v>
      </c>
      <c r="L127" s="478">
        <f>I127+J127+K127</f>
        <v>6319.1</v>
      </c>
      <c r="M127" s="470">
        <f>Q127</f>
        <v>3382.6</v>
      </c>
      <c r="N127" s="286">
        <v>3382.6</v>
      </c>
      <c r="O127" s="294">
        <v>0</v>
      </c>
      <c r="P127" s="294">
        <v>0</v>
      </c>
      <c r="Q127" s="286">
        <f>O127+N127</f>
        <v>3382.6</v>
      </c>
      <c r="R127" s="299">
        <v>3744</v>
      </c>
      <c r="S127" s="296">
        <v>3744</v>
      </c>
    </row>
    <row r="128" spans="1:19" s="284" customFormat="1" ht="17.25" customHeight="1">
      <c r="A128" s="97"/>
      <c r="B128" s="116" t="s">
        <v>316</v>
      </c>
      <c r="C128" s="97"/>
      <c r="D128" s="281"/>
      <c r="E128" s="281"/>
      <c r="F128" s="97"/>
      <c r="G128" s="97"/>
      <c r="H128" s="281">
        <f>SUM(H126:H127)</f>
        <v>6319.1</v>
      </c>
      <c r="I128" s="281">
        <f aca="true" t="shared" si="41" ref="I128:Q128">SUM(I126:I127)</f>
        <v>6319.1</v>
      </c>
      <c r="J128" s="281">
        <f t="shared" si="41"/>
        <v>0</v>
      </c>
      <c r="K128" s="281">
        <f t="shared" si="41"/>
        <v>0</v>
      </c>
      <c r="L128" s="281">
        <f t="shared" si="41"/>
        <v>6319.1</v>
      </c>
      <c r="M128" s="281">
        <f t="shared" si="41"/>
        <v>3382.6</v>
      </c>
      <c r="N128" s="281">
        <f t="shared" si="41"/>
        <v>3382.6</v>
      </c>
      <c r="O128" s="281">
        <f t="shared" si="41"/>
        <v>0</v>
      </c>
      <c r="P128" s="281">
        <f t="shared" si="41"/>
        <v>0</v>
      </c>
      <c r="Q128" s="281">
        <f t="shared" si="41"/>
        <v>3382.6</v>
      </c>
      <c r="R128" s="281"/>
      <c r="S128" s="281"/>
    </row>
    <row r="129" spans="1:19" ht="30.75" customHeight="1">
      <c r="A129" s="542" t="s">
        <v>72</v>
      </c>
      <c r="B129" s="557" t="s">
        <v>319</v>
      </c>
      <c r="C129" s="448" t="s">
        <v>77</v>
      </c>
      <c r="D129" s="55" t="s">
        <v>247</v>
      </c>
      <c r="E129" s="320" t="s">
        <v>620</v>
      </c>
      <c r="F129" s="244" t="s">
        <v>730</v>
      </c>
      <c r="G129" s="80" t="s">
        <v>731</v>
      </c>
      <c r="H129" s="212">
        <f>L129</f>
        <v>5363.8</v>
      </c>
      <c r="I129" s="314">
        <v>5284.6</v>
      </c>
      <c r="J129" s="314">
        <v>79.2</v>
      </c>
      <c r="K129" s="314">
        <v>0</v>
      </c>
      <c r="L129" s="478">
        <f>J129+I129+K129</f>
        <v>5363.8</v>
      </c>
      <c r="M129" s="470">
        <f>Q129</f>
        <v>2968.7</v>
      </c>
      <c r="N129" s="286">
        <v>2933.5</v>
      </c>
      <c r="O129" s="294">
        <v>35.2</v>
      </c>
      <c r="P129" s="294">
        <v>0</v>
      </c>
      <c r="Q129" s="286">
        <f>O129+N129</f>
        <v>2968.7</v>
      </c>
      <c r="R129" s="285" t="s">
        <v>934</v>
      </c>
      <c r="S129" s="285" t="s">
        <v>935</v>
      </c>
    </row>
    <row r="130" spans="1:19" ht="24">
      <c r="A130" s="542"/>
      <c r="B130" s="557"/>
      <c r="C130" s="448" t="s">
        <v>78</v>
      </c>
      <c r="D130" s="55" t="s">
        <v>248</v>
      </c>
      <c r="E130" s="320" t="s">
        <v>621</v>
      </c>
      <c r="F130" s="244">
        <v>20.8</v>
      </c>
      <c r="G130" s="291">
        <v>58</v>
      </c>
      <c r="H130" s="212">
        <f>L130</f>
        <v>14650.5</v>
      </c>
      <c r="I130" s="314">
        <v>14476.8</v>
      </c>
      <c r="J130" s="314">
        <v>173.7</v>
      </c>
      <c r="K130" s="314">
        <v>0</v>
      </c>
      <c r="L130" s="478">
        <f>J130+I130+K130</f>
        <v>14650.5</v>
      </c>
      <c r="M130" s="470">
        <f>Q130</f>
        <v>6756.900000000001</v>
      </c>
      <c r="N130" s="286">
        <v>6676.8</v>
      </c>
      <c r="O130" s="294">
        <v>80.1</v>
      </c>
      <c r="P130" s="294">
        <v>0</v>
      </c>
      <c r="Q130" s="286">
        <f>O130+N130</f>
        <v>6756.900000000001</v>
      </c>
      <c r="R130" s="296" t="s">
        <v>824</v>
      </c>
      <c r="S130" s="296" t="s">
        <v>777</v>
      </c>
    </row>
    <row r="131" spans="1:19" ht="69" customHeight="1">
      <c r="A131" s="542"/>
      <c r="B131" s="557"/>
      <c r="C131" s="448" t="s">
        <v>79</v>
      </c>
      <c r="D131" s="55" t="s">
        <v>249</v>
      </c>
      <c r="E131" s="320" t="s">
        <v>622</v>
      </c>
      <c r="F131" s="244">
        <v>26</v>
      </c>
      <c r="G131" s="291">
        <v>18</v>
      </c>
      <c r="H131" s="212">
        <f>L131</f>
        <v>5683.4</v>
      </c>
      <c r="I131" s="314">
        <v>5616</v>
      </c>
      <c r="J131" s="314">
        <v>67.4</v>
      </c>
      <c r="K131" s="314">
        <v>0</v>
      </c>
      <c r="L131" s="478">
        <f>J131+I131+K131</f>
        <v>5683.4</v>
      </c>
      <c r="M131" s="470">
        <f>Q131</f>
        <v>2578.7</v>
      </c>
      <c r="N131" s="286">
        <v>2548</v>
      </c>
      <c r="O131" s="294">
        <v>30.7</v>
      </c>
      <c r="P131" s="294">
        <v>0</v>
      </c>
      <c r="Q131" s="286">
        <f>O131+N131</f>
        <v>2578.7</v>
      </c>
      <c r="R131" s="285" t="s">
        <v>887</v>
      </c>
      <c r="S131" s="416" t="s">
        <v>888</v>
      </c>
    </row>
    <row r="132" spans="1:19" ht="42.75" customHeight="1">
      <c r="A132" s="542"/>
      <c r="B132" s="557"/>
      <c r="C132" s="448" t="s">
        <v>533</v>
      </c>
      <c r="D132" s="55" t="s">
        <v>250</v>
      </c>
      <c r="E132" s="320" t="s">
        <v>623</v>
      </c>
      <c r="F132" s="247" t="s">
        <v>732</v>
      </c>
      <c r="G132" s="291">
        <v>220</v>
      </c>
      <c r="H132" s="212">
        <f>L132</f>
        <v>26961.4</v>
      </c>
      <c r="I132" s="314">
        <v>26589.2</v>
      </c>
      <c r="J132" s="314">
        <v>372.2</v>
      </c>
      <c r="K132" s="314">
        <v>0</v>
      </c>
      <c r="L132" s="478">
        <f>J132+I132+K132</f>
        <v>26961.4</v>
      </c>
      <c r="M132" s="470">
        <f>Q132</f>
        <v>12919.1</v>
      </c>
      <c r="N132" s="286">
        <v>12744.1</v>
      </c>
      <c r="O132" s="294">
        <v>175</v>
      </c>
      <c r="P132" s="294"/>
      <c r="Q132" s="286">
        <f>O132+N132</f>
        <v>12919.1</v>
      </c>
      <c r="R132" s="296" t="s">
        <v>936</v>
      </c>
      <c r="S132" s="296" t="s">
        <v>937</v>
      </c>
    </row>
    <row r="133" spans="1:19" s="278" customFormat="1" ht="20.25" customHeight="1">
      <c r="A133" s="309"/>
      <c r="B133" s="34" t="s">
        <v>316</v>
      </c>
      <c r="C133" s="309"/>
      <c r="D133" s="279"/>
      <c r="E133" s="279"/>
      <c r="F133" s="309"/>
      <c r="G133" s="309"/>
      <c r="H133" s="279">
        <f>SUM(H129:H132)</f>
        <v>52659.1</v>
      </c>
      <c r="I133" s="279">
        <f aca="true" t="shared" si="42" ref="I133:Q133">SUM(I129:I132)</f>
        <v>51966.600000000006</v>
      </c>
      <c r="J133" s="279">
        <f t="shared" si="42"/>
        <v>692.5</v>
      </c>
      <c r="K133" s="279">
        <f t="shared" si="42"/>
        <v>0</v>
      </c>
      <c r="L133" s="279">
        <f t="shared" si="42"/>
        <v>52659.1</v>
      </c>
      <c r="M133" s="279">
        <f t="shared" si="42"/>
        <v>25223.4</v>
      </c>
      <c r="N133" s="279">
        <f t="shared" si="42"/>
        <v>24902.4</v>
      </c>
      <c r="O133" s="279">
        <f t="shared" si="42"/>
        <v>321</v>
      </c>
      <c r="P133" s="279">
        <f t="shared" si="42"/>
        <v>0</v>
      </c>
      <c r="Q133" s="279">
        <f t="shared" si="42"/>
        <v>25223.4</v>
      </c>
      <c r="R133" s="279"/>
      <c r="S133" s="279"/>
    </row>
    <row r="134" spans="1:19" ht="91.5" customHeight="1">
      <c r="A134" s="542" t="s">
        <v>76</v>
      </c>
      <c r="B134" s="557" t="s">
        <v>81</v>
      </c>
      <c r="C134" s="211" t="s">
        <v>82</v>
      </c>
      <c r="D134" s="60" t="s">
        <v>255</v>
      </c>
      <c r="E134" s="324" t="s">
        <v>438</v>
      </c>
      <c r="F134" s="244">
        <v>2328.1</v>
      </c>
      <c r="G134" s="291">
        <v>1</v>
      </c>
      <c r="H134" s="212">
        <f>L134</f>
        <v>2356</v>
      </c>
      <c r="I134" s="314">
        <v>2328.1</v>
      </c>
      <c r="J134" s="314">
        <v>27.9</v>
      </c>
      <c r="K134" s="314">
        <v>0</v>
      </c>
      <c r="L134" s="478">
        <f>J134+I134+K134</f>
        <v>2356</v>
      </c>
      <c r="M134" s="470">
        <f>Q134</f>
        <v>0</v>
      </c>
      <c r="N134" s="286">
        <v>0</v>
      </c>
      <c r="O134" s="294">
        <v>0</v>
      </c>
      <c r="P134" s="294">
        <v>0</v>
      </c>
      <c r="Q134" s="286">
        <f>O134+N134</f>
        <v>0</v>
      </c>
      <c r="R134" s="299"/>
      <c r="S134" s="296"/>
    </row>
    <row r="135" spans="1:19" ht="24">
      <c r="A135" s="542"/>
      <c r="B135" s="557"/>
      <c r="C135" s="211" t="s">
        <v>83</v>
      </c>
      <c r="D135" s="60" t="s">
        <v>203</v>
      </c>
      <c r="E135" s="324" t="s">
        <v>340</v>
      </c>
      <c r="F135" s="244" t="s">
        <v>497</v>
      </c>
      <c r="G135" s="81">
        <v>3200</v>
      </c>
      <c r="H135" s="212">
        <f>L135</f>
        <v>17374.8</v>
      </c>
      <c r="I135" s="313">
        <v>17000</v>
      </c>
      <c r="J135" s="313">
        <v>374.8</v>
      </c>
      <c r="K135" s="313">
        <v>0</v>
      </c>
      <c r="L135" s="478">
        <f>J135+I135+K135</f>
        <v>17374.8</v>
      </c>
      <c r="M135" s="470">
        <f>Q135</f>
        <v>193.4</v>
      </c>
      <c r="N135" s="286">
        <v>30</v>
      </c>
      <c r="O135" s="294">
        <v>163.4</v>
      </c>
      <c r="P135" s="294">
        <v>0</v>
      </c>
      <c r="Q135" s="286">
        <f>O135+N135</f>
        <v>193.4</v>
      </c>
      <c r="R135" s="299">
        <v>6</v>
      </c>
      <c r="S135" s="296" t="s">
        <v>628</v>
      </c>
    </row>
    <row r="136" spans="1:19" ht="84">
      <c r="A136" s="542"/>
      <c r="B136" s="557"/>
      <c r="C136" s="211" t="s">
        <v>84</v>
      </c>
      <c r="D136" s="60" t="s">
        <v>204</v>
      </c>
      <c r="E136" s="324" t="s">
        <v>341</v>
      </c>
      <c r="F136" s="244">
        <v>10</v>
      </c>
      <c r="G136" s="448">
        <v>165</v>
      </c>
      <c r="H136" s="212">
        <f>L136</f>
        <v>20077.2</v>
      </c>
      <c r="I136" s="313">
        <v>19800</v>
      </c>
      <c r="J136" s="313">
        <v>277.2</v>
      </c>
      <c r="K136" s="313">
        <v>0</v>
      </c>
      <c r="L136" s="478">
        <f>J136+I136+K136</f>
        <v>20077.2</v>
      </c>
      <c r="M136" s="470">
        <f>Q136</f>
        <v>11355.9</v>
      </c>
      <c r="N136" s="231">
        <v>11210</v>
      </c>
      <c r="O136" s="294">
        <v>145.9</v>
      </c>
      <c r="P136" s="294">
        <v>0</v>
      </c>
      <c r="Q136" s="286">
        <f>O136+N136</f>
        <v>11355.9</v>
      </c>
      <c r="R136" s="296">
        <v>188</v>
      </c>
      <c r="S136" s="296">
        <v>181</v>
      </c>
    </row>
    <row r="137" spans="1:19" ht="108">
      <c r="A137" s="542"/>
      <c r="B137" s="557"/>
      <c r="C137" s="211" t="s">
        <v>85</v>
      </c>
      <c r="D137" s="60" t="s">
        <v>257</v>
      </c>
      <c r="E137" s="324" t="s">
        <v>342</v>
      </c>
      <c r="F137" s="244" t="s">
        <v>707</v>
      </c>
      <c r="G137" s="71">
        <v>109</v>
      </c>
      <c r="H137" s="212">
        <f>L137</f>
        <v>1956.1</v>
      </c>
      <c r="I137" s="314">
        <v>1910.1</v>
      </c>
      <c r="J137" s="314">
        <v>46</v>
      </c>
      <c r="K137" s="314">
        <v>0</v>
      </c>
      <c r="L137" s="478">
        <f>J137+I137+K137</f>
        <v>1956.1</v>
      </c>
      <c r="M137" s="470">
        <f>Q137</f>
        <v>1635.8</v>
      </c>
      <c r="N137" s="286">
        <v>1617.3</v>
      </c>
      <c r="O137" s="294">
        <v>18.5</v>
      </c>
      <c r="P137" s="294">
        <v>0</v>
      </c>
      <c r="Q137" s="286">
        <f>O137+N137</f>
        <v>1635.8</v>
      </c>
      <c r="R137" s="299">
        <v>41</v>
      </c>
      <c r="S137" s="296">
        <v>10</v>
      </c>
    </row>
    <row r="138" spans="1:19" ht="84">
      <c r="A138" s="542"/>
      <c r="B138" s="557"/>
      <c r="C138" s="211" t="s">
        <v>86</v>
      </c>
      <c r="D138" s="60" t="s">
        <v>256</v>
      </c>
      <c r="E138" s="324" t="s">
        <v>343</v>
      </c>
      <c r="F138" s="244" t="s">
        <v>706</v>
      </c>
      <c r="G138" s="291">
        <v>79</v>
      </c>
      <c r="H138" s="212">
        <f>L138</f>
        <v>698.1</v>
      </c>
      <c r="I138" s="314">
        <v>681.1</v>
      </c>
      <c r="J138" s="314">
        <v>17</v>
      </c>
      <c r="K138" s="314">
        <v>0</v>
      </c>
      <c r="L138" s="478">
        <f>J138+I138+K138</f>
        <v>698.1</v>
      </c>
      <c r="M138" s="470">
        <f>Q138</f>
        <v>327.7</v>
      </c>
      <c r="N138" s="286">
        <v>322.8</v>
      </c>
      <c r="O138" s="294">
        <v>4.9</v>
      </c>
      <c r="P138" s="294">
        <v>0</v>
      </c>
      <c r="Q138" s="286">
        <f>O138+N138</f>
        <v>327.7</v>
      </c>
      <c r="R138" s="299">
        <v>10</v>
      </c>
      <c r="S138" s="296">
        <v>3</v>
      </c>
    </row>
    <row r="139" spans="1:19" s="278" customFormat="1" ht="25.5" customHeight="1">
      <c r="A139" s="309"/>
      <c r="B139" s="34" t="s">
        <v>316</v>
      </c>
      <c r="C139" s="115"/>
      <c r="D139" s="309"/>
      <c r="E139" s="309"/>
      <c r="F139" s="309"/>
      <c r="G139" s="309"/>
      <c r="H139" s="309">
        <f>SUM(H134:H138)</f>
        <v>42462.2</v>
      </c>
      <c r="I139" s="309">
        <f aca="true" t="shared" si="43" ref="I139:Q139">SUM(I134:I138)</f>
        <v>41719.299999999996</v>
      </c>
      <c r="J139" s="309">
        <f t="shared" si="43"/>
        <v>742.9</v>
      </c>
      <c r="K139" s="309">
        <f t="shared" si="43"/>
        <v>0</v>
      </c>
      <c r="L139" s="309">
        <f t="shared" si="43"/>
        <v>42462.2</v>
      </c>
      <c r="M139" s="309">
        <f t="shared" si="43"/>
        <v>13512.8</v>
      </c>
      <c r="N139" s="309">
        <f t="shared" si="43"/>
        <v>13180.099999999999</v>
      </c>
      <c r="O139" s="309">
        <f t="shared" si="43"/>
        <v>332.7</v>
      </c>
      <c r="P139" s="309">
        <f t="shared" si="43"/>
        <v>0</v>
      </c>
      <c r="Q139" s="309">
        <f t="shared" si="43"/>
        <v>13512.8</v>
      </c>
      <c r="R139" s="309"/>
      <c r="S139" s="309"/>
    </row>
    <row r="140" spans="1:19" ht="99" customHeight="1">
      <c r="A140" s="448" t="s">
        <v>80</v>
      </c>
      <c r="B140" s="453" t="s">
        <v>89</v>
      </c>
      <c r="C140" s="448" t="s">
        <v>90</v>
      </c>
      <c r="D140" s="60" t="s">
        <v>265</v>
      </c>
      <c r="E140" s="320" t="s">
        <v>344</v>
      </c>
      <c r="F140" s="244" t="s">
        <v>708</v>
      </c>
      <c r="G140" s="291">
        <v>50</v>
      </c>
      <c r="H140" s="212">
        <f>L140</f>
        <v>1315.7</v>
      </c>
      <c r="I140" s="314">
        <v>1295</v>
      </c>
      <c r="J140" s="314">
        <v>20.7</v>
      </c>
      <c r="K140" s="314">
        <v>0</v>
      </c>
      <c r="L140" s="478">
        <f>J140+I140+K140</f>
        <v>1315.7</v>
      </c>
      <c r="M140" s="470">
        <f>Q140</f>
        <v>206.042</v>
      </c>
      <c r="N140" s="286">
        <v>198.949</v>
      </c>
      <c r="O140" s="294">
        <v>7.093</v>
      </c>
      <c r="P140" s="294">
        <v>0</v>
      </c>
      <c r="Q140" s="286">
        <f>O140+N140</f>
        <v>206.042</v>
      </c>
      <c r="R140" s="299">
        <v>7</v>
      </c>
      <c r="S140" s="296">
        <v>1</v>
      </c>
    </row>
    <row r="141" spans="1:19" s="278" customFormat="1" ht="25.5" customHeight="1">
      <c r="A141" s="111"/>
      <c r="B141" s="108" t="s">
        <v>316</v>
      </c>
      <c r="C141" s="309"/>
      <c r="D141" s="279"/>
      <c r="E141" s="279"/>
      <c r="F141" s="309"/>
      <c r="G141" s="309"/>
      <c r="H141" s="279">
        <f>SUM(H140)</f>
        <v>1315.7</v>
      </c>
      <c r="I141" s="279">
        <f aca="true" t="shared" si="44" ref="I141:Q141">SUM(I140)</f>
        <v>1295</v>
      </c>
      <c r="J141" s="279">
        <f t="shared" si="44"/>
        <v>20.7</v>
      </c>
      <c r="K141" s="279">
        <f t="shared" si="44"/>
        <v>0</v>
      </c>
      <c r="L141" s="279">
        <f t="shared" si="44"/>
        <v>1315.7</v>
      </c>
      <c r="M141" s="279">
        <f t="shared" si="44"/>
        <v>206.042</v>
      </c>
      <c r="N141" s="279">
        <f t="shared" si="44"/>
        <v>198.949</v>
      </c>
      <c r="O141" s="279">
        <f t="shared" si="44"/>
        <v>7.093</v>
      </c>
      <c r="P141" s="279">
        <f t="shared" si="44"/>
        <v>0</v>
      </c>
      <c r="Q141" s="279">
        <f t="shared" si="44"/>
        <v>206.042</v>
      </c>
      <c r="R141" s="279"/>
      <c r="S141" s="279"/>
    </row>
    <row r="142" spans="1:19" s="307" customFormat="1" ht="63.75" customHeight="1">
      <c r="A142" s="446" t="s">
        <v>87</v>
      </c>
      <c r="B142" s="37" t="s">
        <v>328</v>
      </c>
      <c r="C142" s="300" t="s">
        <v>329</v>
      </c>
      <c r="D142" s="70" t="s">
        <v>330</v>
      </c>
      <c r="E142" s="314" t="s">
        <v>415</v>
      </c>
      <c r="F142" s="252" t="s">
        <v>726</v>
      </c>
      <c r="G142" s="80" t="s">
        <v>727</v>
      </c>
      <c r="H142" s="212">
        <f>L142</f>
        <v>5098.6</v>
      </c>
      <c r="I142" s="314">
        <v>5050</v>
      </c>
      <c r="J142" s="314">
        <v>48.6</v>
      </c>
      <c r="K142" s="314">
        <v>0</v>
      </c>
      <c r="L142" s="478">
        <f>J142+I142+K142</f>
        <v>5098.6</v>
      </c>
      <c r="M142" s="470">
        <f>Q142</f>
        <v>5098.6</v>
      </c>
      <c r="N142" s="286">
        <v>5050</v>
      </c>
      <c r="O142" s="294">
        <v>48.6</v>
      </c>
      <c r="P142" s="294">
        <v>0</v>
      </c>
      <c r="Q142" s="286">
        <f>O142+N142</f>
        <v>5098.6</v>
      </c>
      <c r="R142" s="299">
        <v>6</v>
      </c>
      <c r="S142" s="296">
        <v>0</v>
      </c>
    </row>
    <row r="143" spans="1:19" s="278" customFormat="1" ht="30" customHeight="1">
      <c r="A143" s="111"/>
      <c r="B143" s="108"/>
      <c r="C143" s="309"/>
      <c r="D143" s="114"/>
      <c r="E143" s="114"/>
      <c r="F143" s="309"/>
      <c r="G143" s="113"/>
      <c r="H143" s="279">
        <f>H142</f>
        <v>5098.6</v>
      </c>
      <c r="I143" s="279">
        <f aca="true" t="shared" si="45" ref="I143:Q143">I142</f>
        <v>5050</v>
      </c>
      <c r="J143" s="279">
        <f t="shared" si="45"/>
        <v>48.6</v>
      </c>
      <c r="K143" s="279">
        <f t="shared" si="45"/>
        <v>0</v>
      </c>
      <c r="L143" s="279">
        <f t="shared" si="45"/>
        <v>5098.6</v>
      </c>
      <c r="M143" s="279">
        <f t="shared" si="45"/>
        <v>5098.6</v>
      </c>
      <c r="N143" s="279">
        <f t="shared" si="45"/>
        <v>5050</v>
      </c>
      <c r="O143" s="279">
        <f t="shared" si="45"/>
        <v>48.6</v>
      </c>
      <c r="P143" s="279">
        <f t="shared" si="45"/>
        <v>0</v>
      </c>
      <c r="Q143" s="279">
        <f t="shared" si="45"/>
        <v>5098.6</v>
      </c>
      <c r="R143" s="279"/>
      <c r="S143" s="279"/>
    </row>
    <row r="144" spans="1:19" ht="80.25" customHeight="1">
      <c r="A144" s="448" t="s">
        <v>88</v>
      </c>
      <c r="B144" s="446" t="s">
        <v>320</v>
      </c>
      <c r="C144" s="448" t="s">
        <v>310</v>
      </c>
      <c r="D144" s="55" t="s">
        <v>266</v>
      </c>
      <c r="E144" s="320" t="s">
        <v>613</v>
      </c>
      <c r="F144" s="244" t="s">
        <v>498</v>
      </c>
      <c r="G144" s="80" t="s">
        <v>718</v>
      </c>
      <c r="H144" s="212">
        <f>L144</f>
        <v>3700.3</v>
      </c>
      <c r="I144" s="314">
        <v>3660</v>
      </c>
      <c r="J144" s="314">
        <v>40.3</v>
      </c>
      <c r="K144" s="314">
        <v>0</v>
      </c>
      <c r="L144" s="478">
        <f>J144+I144+K144</f>
        <v>3700.3</v>
      </c>
      <c r="M144" s="470">
        <f>Q144</f>
        <v>1523.3960000000002</v>
      </c>
      <c r="N144" s="286">
        <v>1506.4</v>
      </c>
      <c r="O144" s="294">
        <v>16.996</v>
      </c>
      <c r="P144" s="294">
        <v>0</v>
      </c>
      <c r="Q144" s="286">
        <f>O144+N144</f>
        <v>1523.3960000000002</v>
      </c>
      <c r="R144" s="285" t="s">
        <v>600</v>
      </c>
      <c r="S144" s="296">
        <v>16</v>
      </c>
    </row>
    <row r="145" spans="1:19" s="278" customFormat="1" ht="24.75" customHeight="1">
      <c r="A145" s="96"/>
      <c r="B145" s="108" t="s">
        <v>316</v>
      </c>
      <c r="C145" s="309"/>
      <c r="D145" s="279"/>
      <c r="E145" s="279"/>
      <c r="F145" s="309"/>
      <c r="G145" s="309"/>
      <c r="H145" s="279">
        <f>SUM(H144)</f>
        <v>3700.3</v>
      </c>
      <c r="I145" s="279">
        <f aca="true" t="shared" si="46" ref="I145:Q145">SUM(I144)</f>
        <v>3660</v>
      </c>
      <c r="J145" s="279">
        <f t="shared" si="46"/>
        <v>40.3</v>
      </c>
      <c r="K145" s="279">
        <f t="shared" si="46"/>
        <v>0</v>
      </c>
      <c r="L145" s="279">
        <f t="shared" si="46"/>
        <v>3700.3</v>
      </c>
      <c r="M145" s="279">
        <f t="shared" si="46"/>
        <v>1523.3960000000002</v>
      </c>
      <c r="N145" s="279">
        <f t="shared" si="46"/>
        <v>1506.4</v>
      </c>
      <c r="O145" s="279">
        <f t="shared" si="46"/>
        <v>16.996</v>
      </c>
      <c r="P145" s="279">
        <f t="shared" si="46"/>
        <v>0</v>
      </c>
      <c r="Q145" s="279">
        <f t="shared" si="46"/>
        <v>1523.3960000000002</v>
      </c>
      <c r="R145" s="279"/>
      <c r="S145" s="279"/>
    </row>
    <row r="146" spans="1:19" ht="98.25" customHeight="1">
      <c r="A146" s="534" t="s">
        <v>91</v>
      </c>
      <c r="B146" s="534" t="s">
        <v>300</v>
      </c>
      <c r="C146" s="448" t="s">
        <v>298</v>
      </c>
      <c r="D146" s="62" t="s">
        <v>299</v>
      </c>
      <c r="E146" s="301" t="s">
        <v>437</v>
      </c>
      <c r="F146" s="244" t="s">
        <v>490</v>
      </c>
      <c r="G146" s="57">
        <v>3700</v>
      </c>
      <c r="H146" s="212">
        <f>L146</f>
        <v>29494.6</v>
      </c>
      <c r="I146" s="300">
        <v>29494.6</v>
      </c>
      <c r="J146" s="300">
        <v>0</v>
      </c>
      <c r="K146" s="300">
        <v>0</v>
      </c>
      <c r="L146" s="482">
        <f>I146+J146+K146</f>
        <v>29494.6</v>
      </c>
      <c r="M146" s="470">
        <f>Q146</f>
        <v>11486.755</v>
      </c>
      <c r="N146" s="286">
        <v>11486.755</v>
      </c>
      <c r="O146" s="294">
        <v>0</v>
      </c>
      <c r="P146" s="294">
        <v>0</v>
      </c>
      <c r="Q146" s="286">
        <f>O146+N146</f>
        <v>11486.755</v>
      </c>
      <c r="R146" s="299">
        <v>1138</v>
      </c>
      <c r="S146" s="296">
        <v>1138</v>
      </c>
    </row>
    <row r="147" spans="1:19" ht="48.75" customHeight="1">
      <c r="A147" s="531"/>
      <c r="B147" s="531"/>
      <c r="C147" s="448" t="s">
        <v>478</v>
      </c>
      <c r="D147" s="62"/>
      <c r="E147" s="301" t="s">
        <v>479</v>
      </c>
      <c r="F147" s="244" t="s">
        <v>758</v>
      </c>
      <c r="G147" s="81">
        <v>14908</v>
      </c>
      <c r="H147" s="212">
        <f>L147</f>
        <v>108347.5</v>
      </c>
      <c r="I147" s="300">
        <v>108347.5</v>
      </c>
      <c r="J147" s="300">
        <v>0</v>
      </c>
      <c r="K147" s="300">
        <v>0</v>
      </c>
      <c r="L147" s="482">
        <f>I147+J147+K147</f>
        <v>108347.5</v>
      </c>
      <c r="M147" s="470">
        <f>Q147</f>
        <v>98182.665</v>
      </c>
      <c r="N147" s="294">
        <v>98182.665</v>
      </c>
      <c r="O147" s="294">
        <v>0</v>
      </c>
      <c r="P147" s="294">
        <v>0</v>
      </c>
      <c r="Q147" s="286">
        <f>O147+N147</f>
        <v>98182.665</v>
      </c>
      <c r="R147" s="299">
        <v>18993</v>
      </c>
      <c r="S147" s="296">
        <v>16989</v>
      </c>
    </row>
    <row r="148" spans="1:19" s="282" customFormat="1" ht="27.75" customHeight="1">
      <c r="A148" s="309"/>
      <c r="B148" s="95" t="s">
        <v>316</v>
      </c>
      <c r="C148" s="96"/>
      <c r="D148" s="98"/>
      <c r="E148" s="98"/>
      <c r="F148" s="97"/>
      <c r="G148" s="102"/>
      <c r="H148" s="309">
        <f>SUM(H146:H147)</f>
        <v>137842.1</v>
      </c>
      <c r="I148" s="309">
        <f aca="true" t="shared" si="47" ref="I148:Q148">SUM(I146:I147)</f>
        <v>137842.1</v>
      </c>
      <c r="J148" s="309">
        <f t="shared" si="47"/>
        <v>0</v>
      </c>
      <c r="K148" s="309">
        <f t="shared" si="47"/>
        <v>0</v>
      </c>
      <c r="L148" s="309">
        <f t="shared" si="47"/>
        <v>137842.1</v>
      </c>
      <c r="M148" s="309">
        <f t="shared" si="47"/>
        <v>109669.42</v>
      </c>
      <c r="N148" s="309">
        <f t="shared" si="47"/>
        <v>109669.42</v>
      </c>
      <c r="O148" s="309">
        <f t="shared" si="47"/>
        <v>0</v>
      </c>
      <c r="P148" s="309">
        <f t="shared" si="47"/>
        <v>0</v>
      </c>
      <c r="Q148" s="309">
        <f t="shared" si="47"/>
        <v>109669.42</v>
      </c>
      <c r="R148" s="309"/>
      <c r="S148" s="309"/>
    </row>
    <row r="149" spans="1:19" ht="44.25" customHeight="1">
      <c r="A149" s="448" t="s">
        <v>92</v>
      </c>
      <c r="B149" s="453" t="s">
        <v>93</v>
      </c>
      <c r="C149" s="448" t="s">
        <v>94</v>
      </c>
      <c r="D149" s="55" t="s">
        <v>200</v>
      </c>
      <c r="E149" s="320" t="s">
        <v>338</v>
      </c>
      <c r="F149" s="244">
        <v>8</v>
      </c>
      <c r="G149" s="291">
        <v>1</v>
      </c>
      <c r="H149" s="215">
        <f>I149+J149</f>
        <v>97.2</v>
      </c>
      <c r="I149" s="314">
        <v>96</v>
      </c>
      <c r="J149" s="314">
        <v>1.2</v>
      </c>
      <c r="K149" s="314">
        <v>0</v>
      </c>
      <c r="L149" s="482">
        <f>H149</f>
        <v>97.2</v>
      </c>
      <c r="M149" s="470">
        <v>0</v>
      </c>
      <c r="N149" s="294">
        <v>0</v>
      </c>
      <c r="O149" s="294">
        <v>0</v>
      </c>
      <c r="P149" s="294">
        <v>0</v>
      </c>
      <c r="Q149" s="286">
        <f>O149</f>
        <v>0</v>
      </c>
      <c r="R149" s="299">
        <v>0</v>
      </c>
      <c r="S149" s="296">
        <v>0</v>
      </c>
    </row>
    <row r="150" spans="1:19" s="278" customFormat="1" ht="20.25" customHeight="1">
      <c r="A150" s="534" t="s">
        <v>95</v>
      </c>
      <c r="B150" s="34" t="s">
        <v>316</v>
      </c>
      <c r="C150" s="309"/>
      <c r="D150" s="279"/>
      <c r="E150" s="279"/>
      <c r="F150" s="111"/>
      <c r="G150" s="111"/>
      <c r="H150" s="279">
        <f>SUM(H149)</f>
        <v>97.2</v>
      </c>
      <c r="I150" s="279">
        <f aca="true" t="shared" si="48" ref="I150:Q150">SUM(I149)</f>
        <v>96</v>
      </c>
      <c r="J150" s="279">
        <f t="shared" si="48"/>
        <v>1.2</v>
      </c>
      <c r="K150" s="279">
        <f t="shared" si="48"/>
        <v>0</v>
      </c>
      <c r="L150" s="279">
        <f t="shared" si="48"/>
        <v>97.2</v>
      </c>
      <c r="M150" s="279">
        <f t="shared" si="48"/>
        <v>0</v>
      </c>
      <c r="N150" s="279">
        <f t="shared" si="48"/>
        <v>0</v>
      </c>
      <c r="O150" s="279">
        <f t="shared" si="48"/>
        <v>0</v>
      </c>
      <c r="P150" s="279">
        <f t="shared" si="48"/>
        <v>0</v>
      </c>
      <c r="Q150" s="279">
        <f t="shared" si="48"/>
        <v>0</v>
      </c>
      <c r="R150" s="279"/>
      <c r="S150" s="279"/>
    </row>
    <row r="151" spans="1:19" ht="56.25" customHeight="1">
      <c r="A151" s="530"/>
      <c r="B151" s="534" t="s">
        <v>321</v>
      </c>
      <c r="C151" s="211" t="s">
        <v>184</v>
      </c>
      <c r="D151" s="193" t="s">
        <v>187</v>
      </c>
      <c r="E151" s="329" t="s">
        <v>647</v>
      </c>
      <c r="F151" s="575">
        <v>6.17797</v>
      </c>
      <c r="G151" s="577">
        <v>1485</v>
      </c>
      <c r="H151" s="212">
        <f aca="true" t="shared" si="49" ref="H151:H203">L151</f>
        <v>42685.100000000006</v>
      </c>
      <c r="I151" s="36">
        <v>41823.8</v>
      </c>
      <c r="J151" s="36">
        <v>861.3</v>
      </c>
      <c r="K151" s="318">
        <v>0</v>
      </c>
      <c r="L151" s="482">
        <f>J151+I151+K151</f>
        <v>42685.100000000006</v>
      </c>
      <c r="M151" s="470">
        <f>Q151</f>
        <v>45068.5</v>
      </c>
      <c r="N151" s="276">
        <v>27736.63</v>
      </c>
      <c r="O151" s="294">
        <v>332</v>
      </c>
      <c r="P151" s="294">
        <v>0</v>
      </c>
      <c r="Q151" s="549">
        <f>N151+N152+O151+O152+P151+P152</f>
        <v>45068.5</v>
      </c>
      <c r="R151" s="570">
        <v>1254</v>
      </c>
      <c r="S151" s="570">
        <v>1244</v>
      </c>
    </row>
    <row r="152" spans="1:19" ht="30.75" customHeight="1">
      <c r="A152" s="530"/>
      <c r="B152" s="530"/>
      <c r="C152" s="211" t="s">
        <v>185</v>
      </c>
      <c r="D152" s="195" t="s">
        <v>186</v>
      </c>
      <c r="E152" s="330" t="s">
        <v>595</v>
      </c>
      <c r="F152" s="576"/>
      <c r="G152" s="578"/>
      <c r="H152" s="212">
        <f t="shared" si="49"/>
        <v>68267.7</v>
      </c>
      <c r="I152" s="46">
        <v>68267.7</v>
      </c>
      <c r="J152" s="46">
        <v>0</v>
      </c>
      <c r="K152" s="50">
        <v>0</v>
      </c>
      <c r="L152" s="482">
        <f>J152+I152+K152</f>
        <v>68267.7</v>
      </c>
      <c r="M152" s="470"/>
      <c r="N152" s="276">
        <v>16999.87</v>
      </c>
      <c r="O152" s="294">
        <v>0</v>
      </c>
      <c r="P152" s="294">
        <v>0</v>
      </c>
      <c r="Q152" s="550"/>
      <c r="R152" s="571"/>
      <c r="S152" s="571"/>
    </row>
    <row r="153" spans="1:19" ht="126" customHeight="1">
      <c r="A153" s="530"/>
      <c r="B153" s="530"/>
      <c r="C153" s="304" t="s">
        <v>171</v>
      </c>
      <c r="D153" s="55" t="s">
        <v>268</v>
      </c>
      <c r="E153" s="320" t="s">
        <v>389</v>
      </c>
      <c r="F153" s="248" t="s">
        <v>715</v>
      </c>
      <c r="G153" s="11">
        <v>1055</v>
      </c>
      <c r="H153" s="212">
        <f t="shared" si="49"/>
        <v>67865.2</v>
      </c>
      <c r="I153" s="316">
        <v>66994.3</v>
      </c>
      <c r="J153" s="316">
        <v>870.9</v>
      </c>
      <c r="K153" s="316">
        <v>0</v>
      </c>
      <c r="L153" s="482">
        <f>J153+I153+K153</f>
        <v>67865.2</v>
      </c>
      <c r="M153" s="470">
        <f>Q153</f>
        <v>33220.36</v>
      </c>
      <c r="N153" s="286">
        <v>32836.221</v>
      </c>
      <c r="O153" s="294">
        <v>384.139</v>
      </c>
      <c r="P153" s="294">
        <v>0</v>
      </c>
      <c r="Q153" s="286">
        <f>O153+N153</f>
        <v>33220.36</v>
      </c>
      <c r="R153" s="296">
        <v>1168</v>
      </c>
      <c r="S153" s="296">
        <v>1049</v>
      </c>
    </row>
    <row r="154" spans="1:19" ht="36">
      <c r="A154" s="530"/>
      <c r="B154" s="530"/>
      <c r="C154" s="448" t="s">
        <v>96</v>
      </c>
      <c r="D154" s="55" t="s">
        <v>221</v>
      </c>
      <c r="E154" s="320" t="s">
        <v>395</v>
      </c>
      <c r="F154" s="244">
        <v>1</v>
      </c>
      <c r="G154" s="448">
        <v>5750</v>
      </c>
      <c r="H154" s="212">
        <f t="shared" si="49"/>
        <v>68673</v>
      </c>
      <c r="I154" s="314">
        <v>67500</v>
      </c>
      <c r="J154" s="314">
        <v>1173</v>
      </c>
      <c r="K154" s="314">
        <v>0</v>
      </c>
      <c r="L154" s="482">
        <f aca="true" t="shared" si="50" ref="L154:L177">J154+I154+K154</f>
        <v>68673</v>
      </c>
      <c r="M154" s="470">
        <f aca="true" t="shared" si="51" ref="M154:M176">Q154</f>
        <v>34107.751</v>
      </c>
      <c r="N154" s="286">
        <v>33568.988</v>
      </c>
      <c r="O154" s="294">
        <v>538.763</v>
      </c>
      <c r="P154" s="294">
        <v>0</v>
      </c>
      <c r="Q154" s="286">
        <f aca="true" t="shared" si="52" ref="Q154:Q172">O154+N154</f>
        <v>34107.751</v>
      </c>
      <c r="R154" s="296">
        <v>5651</v>
      </c>
      <c r="S154" s="296">
        <v>5575</v>
      </c>
    </row>
    <row r="155" spans="1:19" ht="36">
      <c r="A155" s="530"/>
      <c r="B155" s="530"/>
      <c r="C155" s="448" t="s">
        <v>97</v>
      </c>
      <c r="D155" s="55" t="s">
        <v>222</v>
      </c>
      <c r="E155" s="320" t="s">
        <v>348</v>
      </c>
      <c r="F155" s="244">
        <v>1.2</v>
      </c>
      <c r="G155" s="448">
        <v>45</v>
      </c>
      <c r="H155" s="212">
        <f t="shared" si="49"/>
        <v>563.9000000000001</v>
      </c>
      <c r="I155" s="314">
        <v>547.2</v>
      </c>
      <c r="J155" s="314">
        <v>16.7</v>
      </c>
      <c r="K155" s="314">
        <v>0</v>
      </c>
      <c r="L155" s="482">
        <f t="shared" si="50"/>
        <v>563.9000000000001</v>
      </c>
      <c r="M155" s="470">
        <f t="shared" si="51"/>
        <v>285.5</v>
      </c>
      <c r="N155" s="286">
        <v>278.4</v>
      </c>
      <c r="O155" s="294">
        <v>7.1</v>
      </c>
      <c r="P155" s="294">
        <v>0</v>
      </c>
      <c r="Q155" s="286">
        <f t="shared" si="52"/>
        <v>285.5</v>
      </c>
      <c r="R155" s="296">
        <v>43</v>
      </c>
      <c r="S155" s="296" t="s">
        <v>894</v>
      </c>
    </row>
    <row r="156" spans="1:19" ht="24">
      <c r="A156" s="530"/>
      <c r="B156" s="530"/>
      <c r="C156" s="448" t="s">
        <v>98</v>
      </c>
      <c r="D156" s="55" t="s">
        <v>292</v>
      </c>
      <c r="E156" s="320" t="s">
        <v>354</v>
      </c>
      <c r="F156" s="244">
        <v>1.2</v>
      </c>
      <c r="G156" s="448">
        <v>14</v>
      </c>
      <c r="H156" s="212">
        <f t="shared" si="49"/>
        <v>205.4</v>
      </c>
      <c r="I156" s="314">
        <v>201.6</v>
      </c>
      <c r="J156" s="314">
        <v>3.8</v>
      </c>
      <c r="K156" s="314">
        <v>0</v>
      </c>
      <c r="L156" s="482">
        <f t="shared" si="50"/>
        <v>205.4</v>
      </c>
      <c r="M156" s="470">
        <f t="shared" si="51"/>
        <v>87.80000000000001</v>
      </c>
      <c r="N156" s="286">
        <v>86.4</v>
      </c>
      <c r="O156" s="294">
        <v>1.4</v>
      </c>
      <c r="P156" s="294">
        <v>0</v>
      </c>
      <c r="Q156" s="286">
        <f t="shared" si="52"/>
        <v>87.80000000000001</v>
      </c>
      <c r="R156" s="296">
        <v>12</v>
      </c>
      <c r="S156" s="296" t="s">
        <v>895</v>
      </c>
    </row>
    <row r="157" spans="1:19" ht="36">
      <c r="A157" s="530"/>
      <c r="B157" s="530"/>
      <c r="C157" s="448" t="s">
        <v>99</v>
      </c>
      <c r="D157" s="55" t="s">
        <v>223</v>
      </c>
      <c r="E157" s="320" t="s">
        <v>357</v>
      </c>
      <c r="F157" s="244" t="s">
        <v>711</v>
      </c>
      <c r="G157" s="448">
        <v>9</v>
      </c>
      <c r="H157" s="212">
        <f t="shared" si="49"/>
        <v>126.8</v>
      </c>
      <c r="I157" s="314">
        <v>124.8</v>
      </c>
      <c r="J157" s="314">
        <v>2</v>
      </c>
      <c r="K157" s="314">
        <v>0</v>
      </c>
      <c r="L157" s="482">
        <f t="shared" si="50"/>
        <v>126.8</v>
      </c>
      <c r="M157" s="470">
        <f t="shared" si="51"/>
        <v>59.1</v>
      </c>
      <c r="N157" s="286">
        <v>58.2</v>
      </c>
      <c r="O157" s="294">
        <v>0.9</v>
      </c>
      <c r="P157" s="294">
        <v>0</v>
      </c>
      <c r="Q157" s="286">
        <f t="shared" si="52"/>
        <v>59.1</v>
      </c>
      <c r="R157" s="296">
        <v>7</v>
      </c>
      <c r="S157" s="296" t="s">
        <v>896</v>
      </c>
    </row>
    <row r="158" spans="1:19" ht="54" customHeight="1">
      <c r="A158" s="530"/>
      <c r="B158" s="530"/>
      <c r="C158" s="448" t="s">
        <v>100</v>
      </c>
      <c r="D158" s="55" t="s">
        <v>224</v>
      </c>
      <c r="E158" s="320" t="s">
        <v>396</v>
      </c>
      <c r="F158" s="244" t="s">
        <v>719</v>
      </c>
      <c r="G158" s="448" t="s">
        <v>720</v>
      </c>
      <c r="H158" s="212">
        <f t="shared" si="49"/>
        <v>65990.7</v>
      </c>
      <c r="I158" s="314">
        <v>64444</v>
      </c>
      <c r="J158" s="314">
        <v>1546.7</v>
      </c>
      <c r="K158" s="314">
        <v>0</v>
      </c>
      <c r="L158" s="482">
        <f t="shared" si="50"/>
        <v>65990.7</v>
      </c>
      <c r="M158" s="470">
        <f t="shared" si="51"/>
        <v>281.08</v>
      </c>
      <c r="N158" s="286">
        <v>269.68</v>
      </c>
      <c r="O158" s="294">
        <v>11.4</v>
      </c>
      <c r="P158" s="294">
        <v>0</v>
      </c>
      <c r="Q158" s="286">
        <f t="shared" si="52"/>
        <v>281.08</v>
      </c>
      <c r="R158" s="285" t="s">
        <v>938</v>
      </c>
      <c r="S158" s="296">
        <v>1</v>
      </c>
    </row>
    <row r="159" spans="1:19" ht="36">
      <c r="A159" s="530"/>
      <c r="B159" s="530"/>
      <c r="C159" s="448" t="s">
        <v>101</v>
      </c>
      <c r="D159" s="55" t="s">
        <v>225</v>
      </c>
      <c r="E159" s="320" t="s">
        <v>845</v>
      </c>
      <c r="F159" s="244">
        <v>0</v>
      </c>
      <c r="G159" s="448">
        <v>0</v>
      </c>
      <c r="H159" s="212">
        <f t="shared" si="49"/>
        <v>6652.3</v>
      </c>
      <c r="I159" s="314">
        <v>6490</v>
      </c>
      <c r="J159" s="314">
        <v>162.3</v>
      </c>
      <c r="K159" s="314">
        <v>0</v>
      </c>
      <c r="L159" s="482">
        <f t="shared" si="50"/>
        <v>6652.3</v>
      </c>
      <c r="M159" s="470">
        <f t="shared" si="51"/>
        <v>6525.27</v>
      </c>
      <c r="N159" s="286">
        <v>6390</v>
      </c>
      <c r="O159" s="294">
        <v>135.27</v>
      </c>
      <c r="P159" s="294">
        <v>0</v>
      </c>
      <c r="Q159" s="286">
        <f t="shared" si="52"/>
        <v>6525.27</v>
      </c>
      <c r="R159" s="296">
        <v>1278</v>
      </c>
      <c r="S159" s="296">
        <v>14</v>
      </c>
    </row>
    <row r="160" spans="1:19" ht="48">
      <c r="A160" s="530"/>
      <c r="B160" s="530"/>
      <c r="C160" s="448" t="s">
        <v>102</v>
      </c>
      <c r="D160" s="55" t="s">
        <v>226</v>
      </c>
      <c r="E160" s="320" t="s">
        <v>349</v>
      </c>
      <c r="F160" s="247">
        <v>9.464</v>
      </c>
      <c r="G160" s="448">
        <v>140</v>
      </c>
      <c r="H160" s="212">
        <f t="shared" si="49"/>
        <v>15691.1</v>
      </c>
      <c r="I160" s="314">
        <v>15312.7</v>
      </c>
      <c r="J160" s="314">
        <v>378.4</v>
      </c>
      <c r="K160" s="314">
        <v>0</v>
      </c>
      <c r="L160" s="482">
        <f t="shared" si="50"/>
        <v>15691.1</v>
      </c>
      <c r="M160" s="470">
        <f t="shared" si="51"/>
        <v>7910.952</v>
      </c>
      <c r="N160" s="286">
        <v>7722.6</v>
      </c>
      <c r="O160" s="294">
        <v>188.352</v>
      </c>
      <c r="P160" s="294">
        <v>0</v>
      </c>
      <c r="Q160" s="286">
        <f t="shared" si="52"/>
        <v>7910.952</v>
      </c>
      <c r="R160" s="296">
        <v>146</v>
      </c>
      <c r="S160" s="296" t="s">
        <v>897</v>
      </c>
    </row>
    <row r="161" spans="1:19" ht="24">
      <c r="A161" s="530"/>
      <c r="B161" s="530"/>
      <c r="C161" s="448" t="s">
        <v>103</v>
      </c>
      <c r="D161" s="55" t="s">
        <v>227</v>
      </c>
      <c r="E161" s="320" t="s">
        <v>398</v>
      </c>
      <c r="F161" s="247">
        <v>7.28</v>
      </c>
      <c r="G161" s="448">
        <v>1262</v>
      </c>
      <c r="H161" s="212">
        <f t="shared" si="49"/>
        <v>112697</v>
      </c>
      <c r="I161" s="314">
        <v>110248.3</v>
      </c>
      <c r="J161" s="314">
        <v>2448.7</v>
      </c>
      <c r="K161" s="314">
        <v>0</v>
      </c>
      <c r="L161" s="482">
        <f t="shared" si="50"/>
        <v>112697</v>
      </c>
      <c r="M161" s="470">
        <f t="shared" si="51"/>
        <v>56420.771</v>
      </c>
      <c r="N161" s="286">
        <v>55237</v>
      </c>
      <c r="O161" s="294">
        <v>1183.771</v>
      </c>
      <c r="P161" s="294">
        <v>0</v>
      </c>
      <c r="Q161" s="286">
        <f t="shared" si="52"/>
        <v>56420.771</v>
      </c>
      <c r="R161" s="296">
        <v>1288</v>
      </c>
      <c r="S161" s="296">
        <v>1248</v>
      </c>
    </row>
    <row r="162" spans="1:19" ht="24">
      <c r="A162" s="530"/>
      <c r="B162" s="530"/>
      <c r="C162" s="448" t="s">
        <v>104</v>
      </c>
      <c r="D162" s="55" t="s">
        <v>228</v>
      </c>
      <c r="E162" s="320" t="s">
        <v>400</v>
      </c>
      <c r="F162" s="244" t="s">
        <v>499</v>
      </c>
      <c r="G162" s="448" t="s">
        <v>723</v>
      </c>
      <c r="H162" s="212">
        <f t="shared" si="49"/>
        <v>383627.487</v>
      </c>
      <c r="I162" s="314">
        <v>376686.787</v>
      </c>
      <c r="J162" s="314">
        <v>6940.7</v>
      </c>
      <c r="K162" s="314">
        <v>0</v>
      </c>
      <c r="L162" s="482">
        <f t="shared" si="50"/>
        <v>383627.487</v>
      </c>
      <c r="M162" s="470">
        <f t="shared" si="51"/>
        <v>199849.858</v>
      </c>
      <c r="N162" s="286">
        <v>196642.5</v>
      </c>
      <c r="O162" s="294">
        <v>3207.358</v>
      </c>
      <c r="P162" s="294">
        <v>0</v>
      </c>
      <c r="Q162" s="286">
        <f t="shared" si="52"/>
        <v>199849.858</v>
      </c>
      <c r="R162" s="296" t="s">
        <v>899</v>
      </c>
      <c r="S162" s="296" t="s">
        <v>939</v>
      </c>
    </row>
    <row r="163" spans="1:19" ht="48">
      <c r="A163" s="530"/>
      <c r="B163" s="530"/>
      <c r="C163" s="448" t="s">
        <v>105</v>
      </c>
      <c r="D163" s="55" t="s">
        <v>229</v>
      </c>
      <c r="E163" s="320" t="s">
        <v>345</v>
      </c>
      <c r="F163" s="244">
        <v>3.5</v>
      </c>
      <c r="G163" s="448">
        <v>90</v>
      </c>
      <c r="H163" s="212">
        <f t="shared" si="49"/>
        <v>3836.7</v>
      </c>
      <c r="I163" s="314">
        <v>3780</v>
      </c>
      <c r="J163" s="314">
        <v>56.7</v>
      </c>
      <c r="K163" s="314">
        <v>0</v>
      </c>
      <c r="L163" s="482">
        <f t="shared" si="50"/>
        <v>3836.7</v>
      </c>
      <c r="M163" s="470">
        <f t="shared" si="51"/>
        <v>2283.1</v>
      </c>
      <c r="N163" s="286">
        <v>2250.5</v>
      </c>
      <c r="O163" s="294">
        <v>32.6</v>
      </c>
      <c r="P163" s="294">
        <v>0</v>
      </c>
      <c r="Q163" s="286">
        <f t="shared" si="52"/>
        <v>2283.1</v>
      </c>
      <c r="R163" s="296">
        <v>109</v>
      </c>
      <c r="S163" s="296">
        <v>100</v>
      </c>
    </row>
    <row r="164" spans="1:19" ht="24">
      <c r="A164" s="530"/>
      <c r="B164" s="530"/>
      <c r="C164" s="448" t="s">
        <v>106</v>
      </c>
      <c r="D164" s="55" t="s">
        <v>230</v>
      </c>
      <c r="E164" s="320" t="s">
        <v>387</v>
      </c>
      <c r="F164" s="244">
        <v>1.563</v>
      </c>
      <c r="G164" s="291">
        <v>1</v>
      </c>
      <c r="H164" s="212">
        <f t="shared" si="49"/>
        <v>19.400000000000002</v>
      </c>
      <c r="I164" s="314">
        <v>18.8</v>
      </c>
      <c r="J164" s="314">
        <v>0.6</v>
      </c>
      <c r="K164" s="314">
        <v>0</v>
      </c>
      <c r="L164" s="482">
        <f t="shared" si="50"/>
        <v>19.400000000000002</v>
      </c>
      <c r="M164" s="470">
        <f t="shared" si="51"/>
        <v>9.678</v>
      </c>
      <c r="N164" s="286">
        <v>9.378</v>
      </c>
      <c r="O164" s="294">
        <v>0.3</v>
      </c>
      <c r="P164" s="294">
        <v>0</v>
      </c>
      <c r="Q164" s="286">
        <f t="shared" si="52"/>
        <v>9.678</v>
      </c>
      <c r="R164" s="296">
        <v>1</v>
      </c>
      <c r="S164" s="296" t="s">
        <v>633</v>
      </c>
    </row>
    <row r="165" spans="1:19" ht="24">
      <c r="A165" s="530"/>
      <c r="B165" s="530"/>
      <c r="C165" s="448" t="s">
        <v>107</v>
      </c>
      <c r="D165" s="55" t="s">
        <v>232</v>
      </c>
      <c r="E165" s="320" t="s">
        <v>346</v>
      </c>
      <c r="F165" s="244">
        <v>150</v>
      </c>
      <c r="G165" s="291">
        <v>4</v>
      </c>
      <c r="H165" s="212">
        <f t="shared" si="49"/>
        <v>618</v>
      </c>
      <c r="I165" s="314">
        <v>600</v>
      </c>
      <c r="J165" s="314">
        <v>18</v>
      </c>
      <c r="K165" s="314">
        <v>0</v>
      </c>
      <c r="L165" s="482">
        <f t="shared" si="50"/>
        <v>618</v>
      </c>
      <c r="M165" s="470">
        <f t="shared" si="51"/>
        <v>613.5</v>
      </c>
      <c r="N165" s="286">
        <v>600</v>
      </c>
      <c r="O165" s="294">
        <v>13.5</v>
      </c>
      <c r="P165" s="294">
        <v>0</v>
      </c>
      <c r="Q165" s="286">
        <f t="shared" si="52"/>
        <v>613.5</v>
      </c>
      <c r="R165" s="296">
        <v>4</v>
      </c>
      <c r="S165" s="296">
        <v>0</v>
      </c>
    </row>
    <row r="166" spans="1:19" ht="24">
      <c r="A166" s="530"/>
      <c r="B166" s="530"/>
      <c r="C166" s="448" t="s">
        <v>108</v>
      </c>
      <c r="D166" s="55" t="s">
        <v>233</v>
      </c>
      <c r="E166" s="320" t="s">
        <v>347</v>
      </c>
      <c r="F166" s="244">
        <v>35</v>
      </c>
      <c r="G166" s="291">
        <v>4</v>
      </c>
      <c r="H166" s="212">
        <f t="shared" si="49"/>
        <v>1718.5</v>
      </c>
      <c r="I166" s="314">
        <v>1680</v>
      </c>
      <c r="J166" s="314">
        <v>38.5</v>
      </c>
      <c r="K166" s="314">
        <v>0</v>
      </c>
      <c r="L166" s="482">
        <f t="shared" si="50"/>
        <v>1718.5</v>
      </c>
      <c r="M166" s="470">
        <f t="shared" si="51"/>
        <v>858.9</v>
      </c>
      <c r="N166" s="286">
        <v>840</v>
      </c>
      <c r="O166" s="294">
        <v>18.9</v>
      </c>
      <c r="P166" s="294">
        <v>0</v>
      </c>
      <c r="Q166" s="286">
        <f t="shared" si="52"/>
        <v>858.9</v>
      </c>
      <c r="R166" s="296">
        <v>4</v>
      </c>
      <c r="S166" s="296" t="s">
        <v>902</v>
      </c>
    </row>
    <row r="167" spans="1:19" ht="36">
      <c r="A167" s="530"/>
      <c r="B167" s="530"/>
      <c r="C167" s="448" t="s">
        <v>109</v>
      </c>
      <c r="D167" s="55" t="s">
        <v>234</v>
      </c>
      <c r="E167" s="320" t="s">
        <v>358</v>
      </c>
      <c r="F167" s="244">
        <v>64.71</v>
      </c>
      <c r="G167" s="291">
        <v>5</v>
      </c>
      <c r="H167" s="212">
        <f t="shared" si="49"/>
        <v>327.4</v>
      </c>
      <c r="I167" s="314">
        <v>323.5</v>
      </c>
      <c r="J167" s="314">
        <v>3.9</v>
      </c>
      <c r="K167" s="314">
        <v>0</v>
      </c>
      <c r="L167" s="482">
        <f t="shared" si="50"/>
        <v>327.4</v>
      </c>
      <c r="M167" s="470">
        <f t="shared" si="51"/>
        <v>0</v>
      </c>
      <c r="N167" s="286">
        <v>0</v>
      </c>
      <c r="O167" s="294">
        <v>0</v>
      </c>
      <c r="P167" s="294">
        <v>0</v>
      </c>
      <c r="Q167" s="286">
        <f t="shared" si="52"/>
        <v>0</v>
      </c>
      <c r="R167" s="296">
        <v>0</v>
      </c>
      <c r="S167" s="296">
        <v>0</v>
      </c>
    </row>
    <row r="168" spans="1:19" ht="36">
      <c r="A168" s="530"/>
      <c r="B168" s="530"/>
      <c r="C168" s="448" t="s">
        <v>110</v>
      </c>
      <c r="D168" s="55" t="s">
        <v>235</v>
      </c>
      <c r="E168" s="320" t="s">
        <v>359</v>
      </c>
      <c r="F168" s="244">
        <v>21.566</v>
      </c>
      <c r="G168" s="291">
        <v>6</v>
      </c>
      <c r="H168" s="212">
        <f>L168</f>
        <v>131</v>
      </c>
      <c r="I168" s="314">
        <v>129.4</v>
      </c>
      <c r="J168" s="314">
        <v>1.6</v>
      </c>
      <c r="K168" s="314">
        <v>0</v>
      </c>
      <c r="L168" s="482">
        <f>J168+I168+K168</f>
        <v>131</v>
      </c>
      <c r="M168" s="470">
        <f t="shared" si="51"/>
        <v>80.569</v>
      </c>
      <c r="N168" s="286">
        <v>79.769</v>
      </c>
      <c r="O168" s="294">
        <v>0.8</v>
      </c>
      <c r="P168" s="294">
        <v>0</v>
      </c>
      <c r="Q168" s="286">
        <f t="shared" si="52"/>
        <v>80.569</v>
      </c>
      <c r="R168" s="296">
        <v>4</v>
      </c>
      <c r="S168" s="296">
        <v>2</v>
      </c>
    </row>
    <row r="169" spans="1:19" ht="24">
      <c r="A169" s="530"/>
      <c r="B169" s="530"/>
      <c r="C169" s="448" t="s">
        <v>111</v>
      </c>
      <c r="D169" s="55" t="s">
        <v>236</v>
      </c>
      <c r="E169" s="320" t="s">
        <v>360</v>
      </c>
      <c r="F169" s="244">
        <v>53.92</v>
      </c>
      <c r="G169" s="291">
        <v>6</v>
      </c>
      <c r="H169" s="212">
        <f t="shared" si="49"/>
        <v>327.4</v>
      </c>
      <c r="I169" s="314">
        <v>323.5</v>
      </c>
      <c r="J169" s="314">
        <v>3.9</v>
      </c>
      <c r="K169" s="315">
        <v>0</v>
      </c>
      <c r="L169" s="482">
        <f t="shared" si="50"/>
        <v>327.4</v>
      </c>
      <c r="M169" s="470">
        <f t="shared" si="51"/>
        <v>0</v>
      </c>
      <c r="N169" s="286">
        <v>0</v>
      </c>
      <c r="O169" s="294">
        <v>0</v>
      </c>
      <c r="P169" s="294">
        <v>0</v>
      </c>
      <c r="Q169" s="286">
        <f t="shared" si="52"/>
        <v>0</v>
      </c>
      <c r="R169" s="296">
        <v>0</v>
      </c>
      <c r="S169" s="296">
        <v>0</v>
      </c>
    </row>
    <row r="170" spans="1:19" ht="36">
      <c r="A170" s="530"/>
      <c r="B170" s="530"/>
      <c r="C170" s="448" t="s">
        <v>112</v>
      </c>
      <c r="D170" s="55" t="s">
        <v>267</v>
      </c>
      <c r="E170" s="320" t="s">
        <v>399</v>
      </c>
      <c r="F170" s="244" t="s">
        <v>722</v>
      </c>
      <c r="G170" s="71">
        <v>4827</v>
      </c>
      <c r="H170" s="212">
        <f t="shared" si="49"/>
        <v>74159.29999999999</v>
      </c>
      <c r="I170" s="315">
        <v>72991.4</v>
      </c>
      <c r="J170" s="315">
        <v>1167.9</v>
      </c>
      <c r="K170" s="314">
        <v>0</v>
      </c>
      <c r="L170" s="482">
        <f t="shared" si="50"/>
        <v>74159.29999999999</v>
      </c>
      <c r="M170" s="470">
        <f t="shared" si="51"/>
        <v>36420.94300000001</v>
      </c>
      <c r="N170" s="286">
        <v>35874.747</v>
      </c>
      <c r="O170" s="294">
        <v>546.196</v>
      </c>
      <c r="P170" s="294">
        <v>0</v>
      </c>
      <c r="Q170" s="286">
        <f t="shared" si="52"/>
        <v>36420.94300000001</v>
      </c>
      <c r="R170" s="296">
        <v>5230</v>
      </c>
      <c r="S170" s="296">
        <v>4501</v>
      </c>
    </row>
    <row r="171" spans="1:19" ht="48">
      <c r="A171" s="530"/>
      <c r="B171" s="530"/>
      <c r="C171" s="448" t="s">
        <v>113</v>
      </c>
      <c r="D171" s="55" t="s">
        <v>269</v>
      </c>
      <c r="E171" s="320" t="s">
        <v>350</v>
      </c>
      <c r="F171" s="244" t="s">
        <v>684</v>
      </c>
      <c r="G171" s="291">
        <v>40</v>
      </c>
      <c r="H171" s="212">
        <f t="shared" si="49"/>
        <v>660.1</v>
      </c>
      <c r="I171" s="314">
        <v>642.1</v>
      </c>
      <c r="J171" s="314">
        <v>18</v>
      </c>
      <c r="K171" s="314">
        <v>0</v>
      </c>
      <c r="L171" s="482">
        <f t="shared" si="50"/>
        <v>660.1</v>
      </c>
      <c r="M171" s="470">
        <f t="shared" si="51"/>
        <v>281.09499999999997</v>
      </c>
      <c r="N171" s="286">
        <v>273.895</v>
      </c>
      <c r="O171" s="294">
        <v>7.2</v>
      </c>
      <c r="P171" s="294">
        <v>0</v>
      </c>
      <c r="Q171" s="286">
        <f t="shared" si="52"/>
        <v>281.09499999999997</v>
      </c>
      <c r="R171" s="296">
        <v>43</v>
      </c>
      <c r="S171" s="296">
        <v>36</v>
      </c>
    </row>
    <row r="172" spans="1:19" ht="36">
      <c r="A172" s="530"/>
      <c r="B172" s="530"/>
      <c r="C172" s="448" t="s">
        <v>114</v>
      </c>
      <c r="D172" s="55" t="s">
        <v>270</v>
      </c>
      <c r="E172" s="320" t="s">
        <v>355</v>
      </c>
      <c r="F172" s="244" t="s">
        <v>685</v>
      </c>
      <c r="G172" s="291">
        <v>10</v>
      </c>
      <c r="H172" s="212">
        <f t="shared" si="49"/>
        <v>418.09999999999997</v>
      </c>
      <c r="I172" s="314">
        <v>410.7</v>
      </c>
      <c r="J172" s="314">
        <v>7.4</v>
      </c>
      <c r="K172" s="314">
        <v>0</v>
      </c>
      <c r="L172" s="482">
        <f t="shared" si="50"/>
        <v>418.09999999999997</v>
      </c>
      <c r="M172" s="470">
        <f t="shared" si="51"/>
        <v>117.855</v>
      </c>
      <c r="N172" s="286">
        <v>115.93</v>
      </c>
      <c r="O172" s="294">
        <v>1.925</v>
      </c>
      <c r="P172" s="294">
        <v>0</v>
      </c>
      <c r="Q172" s="286">
        <f t="shared" si="52"/>
        <v>117.855</v>
      </c>
      <c r="R172" s="296">
        <v>10</v>
      </c>
      <c r="S172" s="296" t="s">
        <v>583</v>
      </c>
    </row>
    <row r="173" spans="1:19" ht="24" customHeight="1">
      <c r="A173" s="530"/>
      <c r="B173" s="530"/>
      <c r="C173" s="448" t="s">
        <v>115</v>
      </c>
      <c r="D173" s="55" t="s">
        <v>271</v>
      </c>
      <c r="E173" s="320" t="s">
        <v>436</v>
      </c>
      <c r="F173" s="244">
        <v>42</v>
      </c>
      <c r="G173" s="291">
        <v>1</v>
      </c>
      <c r="H173" s="212">
        <f t="shared" si="49"/>
        <v>42.5</v>
      </c>
      <c r="I173" s="314">
        <v>42</v>
      </c>
      <c r="J173" s="314">
        <v>0.5</v>
      </c>
      <c r="K173" s="314">
        <v>0</v>
      </c>
      <c r="L173" s="482">
        <f t="shared" si="50"/>
        <v>42.5</v>
      </c>
      <c r="M173" s="470">
        <f t="shared" si="51"/>
        <v>0</v>
      </c>
      <c r="N173" s="294">
        <v>0</v>
      </c>
      <c r="O173" s="294">
        <v>0</v>
      </c>
      <c r="P173" s="294">
        <v>0</v>
      </c>
      <c r="Q173" s="286">
        <f>O173+N173+P173</f>
        <v>0</v>
      </c>
      <c r="R173" s="296"/>
      <c r="S173" s="296"/>
    </row>
    <row r="174" spans="1:19" ht="24" customHeight="1">
      <c r="A174" s="530"/>
      <c r="B174" s="530"/>
      <c r="C174" s="448" t="s">
        <v>116</v>
      </c>
      <c r="D174" s="55" t="s">
        <v>272</v>
      </c>
      <c r="E174" s="320" t="s">
        <v>435</v>
      </c>
      <c r="F174" s="244" t="s">
        <v>710</v>
      </c>
      <c r="G174" s="291">
        <v>1</v>
      </c>
      <c r="H174" s="212">
        <f t="shared" si="49"/>
        <v>3.1</v>
      </c>
      <c r="I174" s="314">
        <v>3</v>
      </c>
      <c r="J174" s="314">
        <v>0.1</v>
      </c>
      <c r="K174" s="314">
        <v>0</v>
      </c>
      <c r="L174" s="482">
        <f>J174+I174+K174</f>
        <v>3.1</v>
      </c>
      <c r="M174" s="470">
        <f t="shared" si="51"/>
        <v>0</v>
      </c>
      <c r="N174" s="294">
        <v>0</v>
      </c>
      <c r="O174" s="294">
        <v>0</v>
      </c>
      <c r="P174" s="294">
        <v>0</v>
      </c>
      <c r="Q174" s="286">
        <f>O174+N174+P174</f>
        <v>0</v>
      </c>
      <c r="R174" s="299"/>
      <c r="S174" s="296"/>
    </row>
    <row r="175" spans="1:19" ht="48">
      <c r="A175" s="530"/>
      <c r="B175" s="530"/>
      <c r="C175" s="448" t="s">
        <v>117</v>
      </c>
      <c r="D175" s="55" t="s">
        <v>273</v>
      </c>
      <c r="E175" s="320" t="s">
        <v>434</v>
      </c>
      <c r="F175" s="244" t="s">
        <v>686</v>
      </c>
      <c r="G175" s="291">
        <v>3</v>
      </c>
      <c r="H175" s="212">
        <f t="shared" si="49"/>
        <v>94.39999999999999</v>
      </c>
      <c r="I175" s="314">
        <v>93.3</v>
      </c>
      <c r="J175" s="314">
        <v>1.1</v>
      </c>
      <c r="K175" s="314">
        <v>0</v>
      </c>
      <c r="L175" s="482">
        <f t="shared" si="50"/>
        <v>94.39999999999999</v>
      </c>
      <c r="M175" s="470">
        <f t="shared" si="51"/>
        <v>19.622</v>
      </c>
      <c r="N175" s="286">
        <v>19.322</v>
      </c>
      <c r="O175" s="294">
        <v>0.3</v>
      </c>
      <c r="P175" s="294">
        <v>0</v>
      </c>
      <c r="Q175" s="286">
        <f>O175+N175+P175</f>
        <v>19.622</v>
      </c>
      <c r="R175" s="299">
        <v>3</v>
      </c>
      <c r="S175" s="296">
        <v>2</v>
      </c>
    </row>
    <row r="176" spans="1:19" ht="36">
      <c r="A176" s="530"/>
      <c r="B176" s="530"/>
      <c r="C176" s="448" t="s">
        <v>118</v>
      </c>
      <c r="D176" s="55" t="s">
        <v>274</v>
      </c>
      <c r="E176" s="320" t="s">
        <v>361</v>
      </c>
      <c r="F176" s="244" t="s">
        <v>687</v>
      </c>
      <c r="G176" s="291">
        <v>150</v>
      </c>
      <c r="H176" s="212">
        <f t="shared" si="49"/>
        <v>2173.4</v>
      </c>
      <c r="I176" s="315">
        <v>2146.6</v>
      </c>
      <c r="J176" s="315">
        <v>26.8</v>
      </c>
      <c r="K176" s="315">
        <v>0</v>
      </c>
      <c r="L176" s="482">
        <f t="shared" si="50"/>
        <v>2173.4</v>
      </c>
      <c r="M176" s="470">
        <f t="shared" si="51"/>
        <v>1109.8280000000002</v>
      </c>
      <c r="N176" s="286">
        <v>1096.928</v>
      </c>
      <c r="O176" s="294">
        <v>12.9</v>
      </c>
      <c r="P176" s="294">
        <v>0</v>
      </c>
      <c r="Q176" s="286">
        <f>O176+N176+P176</f>
        <v>1109.8280000000002</v>
      </c>
      <c r="R176" s="296">
        <v>151</v>
      </c>
      <c r="S176" s="296">
        <v>116</v>
      </c>
    </row>
    <row r="177" spans="1:19" ht="48">
      <c r="A177" s="530"/>
      <c r="B177" s="530"/>
      <c r="C177" s="448" t="s">
        <v>119</v>
      </c>
      <c r="D177" s="55" t="s">
        <v>275</v>
      </c>
      <c r="E177" s="320" t="s">
        <v>381</v>
      </c>
      <c r="F177" s="244">
        <v>0</v>
      </c>
      <c r="G177" s="291">
        <v>0</v>
      </c>
      <c r="H177" s="212">
        <f t="shared" si="49"/>
        <v>0</v>
      </c>
      <c r="I177" s="314">
        <v>0</v>
      </c>
      <c r="J177" s="314">
        <v>0</v>
      </c>
      <c r="K177" s="314">
        <v>0</v>
      </c>
      <c r="L177" s="484">
        <f t="shared" si="50"/>
        <v>0</v>
      </c>
      <c r="M177" s="470">
        <f>Q177</f>
        <v>0</v>
      </c>
      <c r="N177" s="286">
        <v>0</v>
      </c>
      <c r="O177" s="294">
        <v>0</v>
      </c>
      <c r="P177" s="294">
        <v>0</v>
      </c>
      <c r="Q177" s="286">
        <f aca="true" t="shared" si="53" ref="Q177:Q193">O177+N177+P177</f>
        <v>0</v>
      </c>
      <c r="R177" s="299">
        <v>0</v>
      </c>
      <c r="S177" s="296">
        <v>0</v>
      </c>
    </row>
    <row r="178" spans="1:19" ht="27.75" customHeight="1">
      <c r="A178" s="530"/>
      <c r="B178" s="530"/>
      <c r="C178" s="534" t="s">
        <v>120</v>
      </c>
      <c r="D178" s="55" t="s">
        <v>276</v>
      </c>
      <c r="E178" s="633" t="s">
        <v>390</v>
      </c>
      <c r="F178" s="244">
        <v>2</v>
      </c>
      <c r="G178" s="291">
        <v>100</v>
      </c>
      <c r="H178" s="212">
        <f t="shared" si="49"/>
        <v>200</v>
      </c>
      <c r="I178" s="314">
        <v>200</v>
      </c>
      <c r="J178" s="314">
        <v>0</v>
      </c>
      <c r="K178" s="314">
        <v>0</v>
      </c>
      <c r="L178" s="484">
        <f>J178+I178+K178</f>
        <v>200</v>
      </c>
      <c r="M178" s="470">
        <f aca="true" t="shared" si="54" ref="M178:M191">Q178</f>
        <v>190</v>
      </c>
      <c r="N178" s="286">
        <v>190</v>
      </c>
      <c r="O178" s="294">
        <v>0</v>
      </c>
      <c r="P178" s="294">
        <v>0</v>
      </c>
      <c r="Q178" s="286">
        <f t="shared" si="53"/>
        <v>190</v>
      </c>
      <c r="R178" s="299">
        <v>100</v>
      </c>
      <c r="S178" s="296">
        <v>0</v>
      </c>
    </row>
    <row r="179" spans="1:19" ht="37.5" customHeight="1">
      <c r="A179" s="530"/>
      <c r="B179" s="530"/>
      <c r="C179" s="531"/>
      <c r="D179" s="55"/>
      <c r="E179" s="634"/>
      <c r="F179" s="244" t="s">
        <v>716</v>
      </c>
      <c r="G179" s="71">
        <v>886</v>
      </c>
      <c r="H179" s="212">
        <f t="shared" si="49"/>
        <v>10930.9</v>
      </c>
      <c r="I179" s="314">
        <v>10785.1</v>
      </c>
      <c r="J179" s="314">
        <v>145.8</v>
      </c>
      <c r="K179" s="314">
        <v>0</v>
      </c>
      <c r="L179" s="482">
        <f aca="true" t="shared" si="55" ref="L179:L192">J179+I179+K179</f>
        <v>10930.9</v>
      </c>
      <c r="M179" s="470">
        <f t="shared" si="54"/>
        <v>4158.361000000001</v>
      </c>
      <c r="N179" s="286">
        <v>4102.761</v>
      </c>
      <c r="O179" s="294">
        <v>55.6</v>
      </c>
      <c r="P179" s="294">
        <v>0</v>
      </c>
      <c r="Q179" s="286">
        <f t="shared" si="53"/>
        <v>4158.361000000001</v>
      </c>
      <c r="R179" s="299">
        <v>342</v>
      </c>
      <c r="S179" s="296">
        <v>42</v>
      </c>
    </row>
    <row r="180" spans="1:19" ht="24">
      <c r="A180" s="530"/>
      <c r="B180" s="530"/>
      <c r="C180" s="448" t="s">
        <v>121</v>
      </c>
      <c r="D180" s="55" t="s">
        <v>280</v>
      </c>
      <c r="E180" s="320" t="s">
        <v>356</v>
      </c>
      <c r="F180" s="244" t="s">
        <v>709</v>
      </c>
      <c r="G180" s="291">
        <v>4</v>
      </c>
      <c r="H180" s="212">
        <f t="shared" si="49"/>
        <v>81</v>
      </c>
      <c r="I180" s="315">
        <v>80</v>
      </c>
      <c r="J180" s="315">
        <v>1</v>
      </c>
      <c r="K180" s="315">
        <v>0</v>
      </c>
      <c r="L180" s="482">
        <f t="shared" si="55"/>
        <v>81</v>
      </c>
      <c r="M180" s="470">
        <f t="shared" si="54"/>
        <v>27.6</v>
      </c>
      <c r="N180" s="286">
        <v>27.3</v>
      </c>
      <c r="O180" s="294">
        <v>0.3</v>
      </c>
      <c r="P180" s="294">
        <v>0</v>
      </c>
      <c r="Q180" s="286">
        <f t="shared" si="53"/>
        <v>27.6</v>
      </c>
      <c r="R180" s="299">
        <v>2</v>
      </c>
      <c r="S180" s="296">
        <v>0</v>
      </c>
    </row>
    <row r="181" spans="1:19" ht="36">
      <c r="A181" s="530"/>
      <c r="B181" s="530"/>
      <c r="C181" s="448" t="s">
        <v>122</v>
      </c>
      <c r="D181" s="55" t="s">
        <v>281</v>
      </c>
      <c r="E181" s="320" t="s">
        <v>433</v>
      </c>
      <c r="F181" s="244">
        <v>1037</v>
      </c>
      <c r="G181" s="291">
        <v>1</v>
      </c>
      <c r="H181" s="212">
        <f t="shared" si="49"/>
        <v>2049.5</v>
      </c>
      <c r="I181" s="314">
        <v>2037</v>
      </c>
      <c r="J181" s="314">
        <v>12.5</v>
      </c>
      <c r="K181" s="314">
        <v>0</v>
      </c>
      <c r="L181" s="482">
        <f t="shared" si="55"/>
        <v>2049.5</v>
      </c>
      <c r="M181" s="470">
        <f t="shared" si="54"/>
        <v>2037</v>
      </c>
      <c r="N181" s="286">
        <v>2037</v>
      </c>
      <c r="O181" s="294">
        <v>0</v>
      </c>
      <c r="P181" s="294">
        <v>0</v>
      </c>
      <c r="Q181" s="286">
        <f t="shared" si="53"/>
        <v>2037</v>
      </c>
      <c r="R181" s="299">
        <v>2</v>
      </c>
      <c r="S181" s="296">
        <v>0</v>
      </c>
    </row>
    <row r="182" spans="1:19" ht="24">
      <c r="A182" s="530"/>
      <c r="B182" s="530"/>
      <c r="C182" s="448" t="s">
        <v>531</v>
      </c>
      <c r="D182" s="55" t="s">
        <v>242</v>
      </c>
      <c r="E182" s="320" t="s">
        <v>410</v>
      </c>
      <c r="F182" s="244" t="s">
        <v>500</v>
      </c>
      <c r="G182" s="291">
        <v>4723</v>
      </c>
      <c r="H182" s="212">
        <f t="shared" si="49"/>
        <v>74349.90000000001</v>
      </c>
      <c r="I182" s="314">
        <v>73163.3</v>
      </c>
      <c r="J182" s="314">
        <v>1186.6</v>
      </c>
      <c r="K182" s="314">
        <v>0</v>
      </c>
      <c r="L182" s="482">
        <f t="shared" si="55"/>
        <v>74349.90000000001</v>
      </c>
      <c r="M182" s="470">
        <f t="shared" si="54"/>
        <v>36399.53799999999</v>
      </c>
      <c r="N182" s="286">
        <v>35905.145</v>
      </c>
      <c r="O182" s="294">
        <v>494.393</v>
      </c>
      <c r="P182" s="294">
        <v>0</v>
      </c>
      <c r="Q182" s="286">
        <f t="shared" si="53"/>
        <v>36399.53799999999</v>
      </c>
      <c r="R182" s="296" t="s">
        <v>940</v>
      </c>
      <c r="S182" s="296" t="s">
        <v>941</v>
      </c>
    </row>
    <row r="183" spans="1:19" ht="36">
      <c r="A183" s="530"/>
      <c r="B183" s="530"/>
      <c r="C183" s="448" t="s">
        <v>561</v>
      </c>
      <c r="D183" s="55" t="s">
        <v>243</v>
      </c>
      <c r="E183" s="320" t="s">
        <v>626</v>
      </c>
      <c r="F183" s="247" t="s">
        <v>738</v>
      </c>
      <c r="G183" s="291">
        <v>15</v>
      </c>
      <c r="H183" s="212">
        <f t="shared" si="49"/>
        <v>426.1</v>
      </c>
      <c r="I183" s="314">
        <v>421</v>
      </c>
      <c r="J183" s="314">
        <v>5.1</v>
      </c>
      <c r="K183" s="314">
        <v>0</v>
      </c>
      <c r="L183" s="482">
        <f t="shared" si="55"/>
        <v>426.1</v>
      </c>
      <c r="M183" s="470">
        <f t="shared" si="54"/>
        <v>188.39999999999998</v>
      </c>
      <c r="N183" s="286">
        <v>186.2</v>
      </c>
      <c r="O183" s="294">
        <v>2.2</v>
      </c>
      <c r="P183" s="294">
        <v>0</v>
      </c>
      <c r="Q183" s="286">
        <f t="shared" si="53"/>
        <v>188.39999999999998</v>
      </c>
      <c r="R183" s="285" t="s">
        <v>825</v>
      </c>
      <c r="S183" s="285" t="s">
        <v>862</v>
      </c>
    </row>
    <row r="184" spans="1:19" ht="36">
      <c r="A184" s="530"/>
      <c r="B184" s="530"/>
      <c r="C184" s="448" t="s">
        <v>562</v>
      </c>
      <c r="D184" s="55" t="s">
        <v>244</v>
      </c>
      <c r="E184" s="320" t="s">
        <v>411</v>
      </c>
      <c r="F184" s="244" t="s">
        <v>412</v>
      </c>
      <c r="G184" s="291">
        <v>582</v>
      </c>
      <c r="H184" s="212">
        <f t="shared" si="49"/>
        <v>4901.2</v>
      </c>
      <c r="I184" s="314">
        <v>4824.5</v>
      </c>
      <c r="J184" s="314">
        <v>76.7</v>
      </c>
      <c r="K184" s="314">
        <v>0</v>
      </c>
      <c r="L184" s="482">
        <f t="shared" si="55"/>
        <v>4901.2</v>
      </c>
      <c r="M184" s="470">
        <f t="shared" si="54"/>
        <v>1169.928</v>
      </c>
      <c r="N184" s="286">
        <v>1156.428</v>
      </c>
      <c r="O184" s="294">
        <v>13.5</v>
      </c>
      <c r="P184" s="294">
        <v>0</v>
      </c>
      <c r="Q184" s="286">
        <f t="shared" si="53"/>
        <v>1169.928</v>
      </c>
      <c r="R184" s="285" t="s">
        <v>942</v>
      </c>
      <c r="S184" s="296" t="s">
        <v>943</v>
      </c>
    </row>
    <row r="185" spans="1:19" ht="36">
      <c r="A185" s="530"/>
      <c r="B185" s="530"/>
      <c r="C185" s="448" t="s">
        <v>123</v>
      </c>
      <c r="D185" s="565" t="s">
        <v>245</v>
      </c>
      <c r="E185" s="633" t="s">
        <v>401</v>
      </c>
      <c r="F185" s="244">
        <v>117.58</v>
      </c>
      <c r="G185" s="291">
        <v>1</v>
      </c>
      <c r="H185" s="212">
        <f t="shared" si="49"/>
        <v>119</v>
      </c>
      <c r="I185" s="300">
        <v>117.6</v>
      </c>
      <c r="J185" s="300">
        <v>1.4</v>
      </c>
      <c r="K185" s="300">
        <v>0</v>
      </c>
      <c r="L185" s="482">
        <f t="shared" si="55"/>
        <v>119</v>
      </c>
      <c r="M185" s="470">
        <f t="shared" si="54"/>
        <v>0</v>
      </c>
      <c r="N185" s="286">
        <v>0</v>
      </c>
      <c r="O185" s="294">
        <v>0</v>
      </c>
      <c r="P185" s="294">
        <v>0</v>
      </c>
      <c r="Q185" s="286">
        <f t="shared" si="53"/>
        <v>0</v>
      </c>
      <c r="R185" s="299">
        <v>0</v>
      </c>
      <c r="S185" s="296">
        <v>0</v>
      </c>
    </row>
    <row r="186" spans="1:19" ht="36">
      <c r="A186" s="530"/>
      <c r="B186" s="530"/>
      <c r="C186" s="448" t="s">
        <v>124</v>
      </c>
      <c r="D186" s="566"/>
      <c r="E186" s="635"/>
      <c r="F186" s="244">
        <v>82.31</v>
      </c>
      <c r="G186" s="291">
        <v>1</v>
      </c>
      <c r="H186" s="212">
        <f t="shared" si="49"/>
        <v>83.71000000000001</v>
      </c>
      <c r="I186" s="300">
        <v>82.31</v>
      </c>
      <c r="J186" s="300">
        <v>1.4</v>
      </c>
      <c r="K186" s="300">
        <v>0</v>
      </c>
      <c r="L186" s="482">
        <f t="shared" si="55"/>
        <v>83.71000000000001</v>
      </c>
      <c r="M186" s="470">
        <f t="shared" si="54"/>
        <v>0</v>
      </c>
      <c r="N186" s="286">
        <v>0</v>
      </c>
      <c r="O186" s="294">
        <v>0</v>
      </c>
      <c r="P186" s="294">
        <v>0</v>
      </c>
      <c r="Q186" s="286">
        <f t="shared" si="53"/>
        <v>0</v>
      </c>
      <c r="R186" s="299">
        <v>0</v>
      </c>
      <c r="S186" s="296">
        <v>0</v>
      </c>
    </row>
    <row r="187" spans="1:19" ht="36">
      <c r="A187" s="530"/>
      <c r="B187" s="530"/>
      <c r="C187" s="448" t="s">
        <v>125</v>
      </c>
      <c r="D187" s="567"/>
      <c r="E187" s="634"/>
      <c r="F187" s="244">
        <v>58.79</v>
      </c>
      <c r="G187" s="291">
        <v>3</v>
      </c>
      <c r="H187" s="212">
        <f>L187</f>
        <v>180.8</v>
      </c>
      <c r="I187" s="300">
        <v>176.4</v>
      </c>
      <c r="J187" s="300">
        <v>4.4</v>
      </c>
      <c r="K187" s="300">
        <v>0</v>
      </c>
      <c r="L187" s="482">
        <f t="shared" si="55"/>
        <v>180.8</v>
      </c>
      <c r="M187" s="470">
        <f t="shared" si="54"/>
        <v>0</v>
      </c>
      <c r="N187" s="286">
        <v>0</v>
      </c>
      <c r="O187" s="294">
        <v>0</v>
      </c>
      <c r="P187" s="294">
        <v>0</v>
      </c>
      <c r="Q187" s="286">
        <f t="shared" si="53"/>
        <v>0</v>
      </c>
      <c r="R187" s="299">
        <v>0</v>
      </c>
      <c r="S187" s="296">
        <v>0</v>
      </c>
    </row>
    <row r="188" spans="1:19" ht="48">
      <c r="A188" s="530"/>
      <c r="B188" s="530"/>
      <c r="C188" s="448" t="s">
        <v>532</v>
      </c>
      <c r="D188" s="55" t="s">
        <v>246</v>
      </c>
      <c r="E188" s="320" t="s">
        <v>404</v>
      </c>
      <c r="F188" s="247">
        <v>0.3952</v>
      </c>
      <c r="G188" s="291">
        <v>3</v>
      </c>
      <c r="H188" s="212">
        <f t="shared" si="49"/>
        <v>14.5</v>
      </c>
      <c r="I188" s="314">
        <v>14.3</v>
      </c>
      <c r="J188" s="314">
        <v>0.2</v>
      </c>
      <c r="K188" s="314">
        <v>0</v>
      </c>
      <c r="L188" s="482">
        <f t="shared" si="55"/>
        <v>14.5</v>
      </c>
      <c r="M188" s="470">
        <f t="shared" si="54"/>
        <v>7.199999999999999</v>
      </c>
      <c r="N188" s="286">
        <v>7.1</v>
      </c>
      <c r="O188" s="294">
        <v>0.1</v>
      </c>
      <c r="P188" s="294">
        <v>0</v>
      </c>
      <c r="Q188" s="286">
        <f t="shared" si="53"/>
        <v>7.199999999999999</v>
      </c>
      <c r="R188" s="296" t="s">
        <v>632</v>
      </c>
      <c r="S188" s="296" t="s">
        <v>632</v>
      </c>
    </row>
    <row r="189" spans="1:19" ht="60">
      <c r="A189" s="530"/>
      <c r="B189" s="530"/>
      <c r="C189" s="448" t="s">
        <v>126</v>
      </c>
      <c r="D189" s="55" t="s">
        <v>251</v>
      </c>
      <c r="E189" s="320" t="s">
        <v>624</v>
      </c>
      <c r="F189" s="244">
        <v>12.5</v>
      </c>
      <c r="G189" s="291">
        <v>225</v>
      </c>
      <c r="H189" s="212">
        <f t="shared" si="49"/>
        <v>34239.4</v>
      </c>
      <c r="I189" s="314">
        <v>33750</v>
      </c>
      <c r="J189" s="314">
        <v>489.4</v>
      </c>
      <c r="K189" s="314">
        <v>0</v>
      </c>
      <c r="L189" s="482">
        <f t="shared" si="55"/>
        <v>34239.4</v>
      </c>
      <c r="M189" s="470">
        <f t="shared" si="54"/>
        <v>16838.654</v>
      </c>
      <c r="N189" s="286">
        <v>16608.838</v>
      </c>
      <c r="O189" s="294">
        <v>229.816</v>
      </c>
      <c r="P189" s="294">
        <v>0</v>
      </c>
      <c r="Q189" s="286">
        <f t="shared" si="53"/>
        <v>16838.654</v>
      </c>
      <c r="R189" s="296" t="s">
        <v>911</v>
      </c>
      <c r="S189" s="296" t="s">
        <v>944</v>
      </c>
    </row>
    <row r="190" spans="1:19" ht="24">
      <c r="A190" s="530"/>
      <c r="B190" s="530"/>
      <c r="C190" s="448" t="s">
        <v>311</v>
      </c>
      <c r="D190" s="55" t="s">
        <v>252</v>
      </c>
      <c r="E190" s="320" t="s">
        <v>618</v>
      </c>
      <c r="F190" s="248" t="s">
        <v>728</v>
      </c>
      <c r="G190" s="11" t="s">
        <v>729</v>
      </c>
      <c r="H190" s="212">
        <f t="shared" si="49"/>
        <v>25978.3</v>
      </c>
      <c r="I190" s="316">
        <v>25714.5</v>
      </c>
      <c r="J190" s="316">
        <v>263.8</v>
      </c>
      <c r="K190" s="316">
        <v>0</v>
      </c>
      <c r="L190" s="482">
        <f t="shared" si="55"/>
        <v>25978.3</v>
      </c>
      <c r="M190" s="470">
        <f t="shared" si="54"/>
        <v>12074.957</v>
      </c>
      <c r="N190" s="286">
        <v>11975.938</v>
      </c>
      <c r="O190" s="294">
        <v>99.019</v>
      </c>
      <c r="P190" s="294">
        <v>0</v>
      </c>
      <c r="Q190" s="286">
        <f t="shared" si="53"/>
        <v>12074.957</v>
      </c>
      <c r="R190" s="296" t="s">
        <v>913</v>
      </c>
      <c r="S190" s="296" t="s">
        <v>945</v>
      </c>
    </row>
    <row r="191" spans="1:19" ht="60">
      <c r="A191" s="530"/>
      <c r="B191" s="530"/>
      <c r="C191" s="448" t="s">
        <v>127</v>
      </c>
      <c r="D191" s="55" t="s">
        <v>288</v>
      </c>
      <c r="E191" s="320" t="s">
        <v>442</v>
      </c>
      <c r="F191" s="244" t="s">
        <v>688</v>
      </c>
      <c r="G191" s="291">
        <v>20</v>
      </c>
      <c r="H191" s="212">
        <f t="shared" si="49"/>
        <v>850.2</v>
      </c>
      <c r="I191" s="314">
        <v>840</v>
      </c>
      <c r="J191" s="314">
        <v>10.2</v>
      </c>
      <c r="K191" s="314">
        <v>0</v>
      </c>
      <c r="L191" s="482">
        <f t="shared" si="55"/>
        <v>850.2</v>
      </c>
      <c r="M191" s="470">
        <f t="shared" si="54"/>
        <v>237.11200000000002</v>
      </c>
      <c r="N191" s="286">
        <v>234.312</v>
      </c>
      <c r="O191" s="294">
        <v>2.8</v>
      </c>
      <c r="P191" s="294">
        <v>0</v>
      </c>
      <c r="Q191" s="286">
        <f t="shared" si="53"/>
        <v>237.11200000000002</v>
      </c>
      <c r="R191" s="285" t="s">
        <v>646</v>
      </c>
      <c r="S191" s="285" t="s">
        <v>882</v>
      </c>
    </row>
    <row r="192" spans="1:19" ht="96">
      <c r="A192" s="530"/>
      <c r="B192" s="530"/>
      <c r="C192" s="448" t="s">
        <v>582</v>
      </c>
      <c r="D192" s="55" t="s">
        <v>289</v>
      </c>
      <c r="E192" s="320" t="s">
        <v>617</v>
      </c>
      <c r="F192" s="244" t="s">
        <v>501</v>
      </c>
      <c r="G192" s="291">
        <v>30</v>
      </c>
      <c r="H192" s="212">
        <f>L192</f>
        <v>913.5</v>
      </c>
      <c r="I192" s="314">
        <v>900</v>
      </c>
      <c r="J192" s="314">
        <v>13.5</v>
      </c>
      <c r="K192" s="314">
        <v>0</v>
      </c>
      <c r="L192" s="482">
        <f t="shared" si="55"/>
        <v>913.5</v>
      </c>
      <c r="M192" s="470">
        <f>Q192</f>
        <v>104.60000000000001</v>
      </c>
      <c r="N192" s="286">
        <v>103.4</v>
      </c>
      <c r="O192" s="294">
        <v>1.2</v>
      </c>
      <c r="P192" s="294"/>
      <c r="Q192" s="286">
        <f t="shared" si="53"/>
        <v>104.60000000000001</v>
      </c>
      <c r="R192" s="285" t="s">
        <v>632</v>
      </c>
      <c r="S192" s="296" t="s">
        <v>785</v>
      </c>
    </row>
    <row r="193" spans="1:19" ht="24">
      <c r="A193" s="530"/>
      <c r="B193" s="530"/>
      <c r="C193" s="448" t="s">
        <v>164</v>
      </c>
      <c r="D193" s="69"/>
      <c r="E193" s="290"/>
      <c r="F193" s="297"/>
      <c r="G193" s="291"/>
      <c r="H193" s="212">
        <f t="shared" si="49"/>
        <v>9419.7</v>
      </c>
      <c r="I193" s="301">
        <f>I194</f>
        <v>9200.2</v>
      </c>
      <c r="J193" s="301">
        <f>J194</f>
        <v>219.5</v>
      </c>
      <c r="K193" s="301">
        <f>K194</f>
        <v>0</v>
      </c>
      <c r="L193" s="485">
        <f>J193+I193+K193</f>
        <v>9419.7</v>
      </c>
      <c r="M193" s="294">
        <f>Q193</f>
        <v>1207.798</v>
      </c>
      <c r="N193" s="294">
        <f>N194</f>
        <v>1193.86</v>
      </c>
      <c r="O193" s="294">
        <f>O194</f>
        <v>13.938</v>
      </c>
      <c r="P193" s="294">
        <f>P194</f>
        <v>0</v>
      </c>
      <c r="Q193" s="286">
        <f t="shared" si="53"/>
        <v>1207.798</v>
      </c>
      <c r="R193" s="299">
        <f>R194+R195+R196+R197</f>
        <v>45</v>
      </c>
      <c r="S193" s="299">
        <f>S194+S195+S196+S197</f>
        <v>29</v>
      </c>
    </row>
    <row r="194" spans="1:19" ht="29.25" customHeight="1">
      <c r="A194" s="530"/>
      <c r="B194" s="530"/>
      <c r="C194" s="304" t="s">
        <v>165</v>
      </c>
      <c r="D194" s="565" t="s">
        <v>290</v>
      </c>
      <c r="E194" s="633" t="s">
        <v>625</v>
      </c>
      <c r="F194" s="247" t="s">
        <v>733</v>
      </c>
      <c r="G194" s="291">
        <v>30</v>
      </c>
      <c r="H194" s="539">
        <f>I194+J194</f>
        <v>9419.7</v>
      </c>
      <c r="I194" s="572">
        <v>9200.2</v>
      </c>
      <c r="J194" s="572">
        <f>112.6+106.9</f>
        <v>219.5</v>
      </c>
      <c r="K194" s="458"/>
      <c r="L194" s="662">
        <f>J194+I194+K195</f>
        <v>9419.7</v>
      </c>
      <c r="M194" s="654">
        <f>Q194</f>
        <v>1207.798</v>
      </c>
      <c r="N194" s="549">
        <v>1193.86</v>
      </c>
      <c r="O194" s="561">
        <v>13.938</v>
      </c>
      <c r="P194" s="561">
        <v>0</v>
      </c>
      <c r="Q194" s="549">
        <f>O194+N194</f>
        <v>1207.798</v>
      </c>
      <c r="R194" s="296">
        <v>29</v>
      </c>
      <c r="S194" s="296">
        <v>25</v>
      </c>
    </row>
    <row r="195" spans="1:19" ht="36">
      <c r="A195" s="530"/>
      <c r="B195" s="530"/>
      <c r="C195" s="304" t="s">
        <v>166</v>
      </c>
      <c r="D195" s="566"/>
      <c r="E195" s="635"/>
      <c r="F195" s="244" t="s">
        <v>734</v>
      </c>
      <c r="G195" s="80" t="s">
        <v>737</v>
      </c>
      <c r="H195" s="540"/>
      <c r="I195" s="573"/>
      <c r="J195" s="573"/>
      <c r="K195" s="459">
        <v>0</v>
      </c>
      <c r="L195" s="663"/>
      <c r="M195" s="655"/>
      <c r="N195" s="564"/>
      <c r="O195" s="562"/>
      <c r="P195" s="562"/>
      <c r="Q195" s="564"/>
      <c r="R195" s="299">
        <v>0</v>
      </c>
      <c r="S195" s="296">
        <v>0</v>
      </c>
    </row>
    <row r="196" spans="1:19" ht="29.25" customHeight="1">
      <c r="A196" s="530"/>
      <c r="B196" s="530"/>
      <c r="C196" s="304" t="s">
        <v>167</v>
      </c>
      <c r="D196" s="566"/>
      <c r="E196" s="635"/>
      <c r="F196" s="244" t="s">
        <v>735</v>
      </c>
      <c r="G196" s="291">
        <v>35</v>
      </c>
      <c r="H196" s="540"/>
      <c r="I196" s="573"/>
      <c r="J196" s="573"/>
      <c r="K196" s="459"/>
      <c r="L196" s="663"/>
      <c r="M196" s="655"/>
      <c r="N196" s="564"/>
      <c r="O196" s="562"/>
      <c r="P196" s="562"/>
      <c r="Q196" s="564"/>
      <c r="R196" s="299">
        <v>10</v>
      </c>
      <c r="S196" s="296">
        <v>3</v>
      </c>
    </row>
    <row r="197" spans="1:19" ht="24.75" customHeight="1">
      <c r="A197" s="530"/>
      <c r="B197" s="530"/>
      <c r="C197" s="304" t="s">
        <v>168</v>
      </c>
      <c r="D197" s="567"/>
      <c r="E197" s="634"/>
      <c r="F197" s="244" t="s">
        <v>736</v>
      </c>
      <c r="G197" s="291">
        <v>20</v>
      </c>
      <c r="H197" s="541"/>
      <c r="I197" s="574"/>
      <c r="J197" s="574"/>
      <c r="K197" s="460"/>
      <c r="L197" s="664"/>
      <c r="M197" s="656"/>
      <c r="N197" s="550"/>
      <c r="O197" s="563"/>
      <c r="P197" s="563"/>
      <c r="Q197" s="550"/>
      <c r="R197" s="299">
        <v>6</v>
      </c>
      <c r="S197" s="296">
        <v>1</v>
      </c>
    </row>
    <row r="198" spans="1:19" ht="26.25" customHeight="1">
      <c r="A198" s="530"/>
      <c r="B198" s="530"/>
      <c r="C198" s="448" t="s">
        <v>14</v>
      </c>
      <c r="D198" s="55" t="s">
        <v>277</v>
      </c>
      <c r="E198" s="320" t="s">
        <v>386</v>
      </c>
      <c r="F198" s="247" t="s">
        <v>689</v>
      </c>
      <c r="G198" s="291">
        <v>75</v>
      </c>
      <c r="H198" s="212">
        <f t="shared" si="49"/>
        <v>674.4</v>
      </c>
      <c r="I198" s="314">
        <v>669</v>
      </c>
      <c r="J198" s="314">
        <v>5.4</v>
      </c>
      <c r="K198" s="314">
        <v>0</v>
      </c>
      <c r="L198" s="482">
        <f>J198+I198+K198</f>
        <v>674.4</v>
      </c>
      <c r="M198" s="470">
        <f aca="true" t="shared" si="56" ref="M198:M204">Q198</f>
        <v>145.356</v>
      </c>
      <c r="N198" s="286">
        <v>144.32</v>
      </c>
      <c r="O198" s="294">
        <v>1.036</v>
      </c>
      <c r="P198" s="294">
        <v>0</v>
      </c>
      <c r="Q198" s="286">
        <f aca="true" t="shared" si="57" ref="Q198:Q204">O198+N198+P198</f>
        <v>145.356</v>
      </c>
      <c r="R198" s="299">
        <v>16</v>
      </c>
      <c r="S198" s="296">
        <v>3</v>
      </c>
    </row>
    <row r="199" spans="1:19" ht="46.5" customHeight="1">
      <c r="A199" s="530"/>
      <c r="B199" s="530"/>
      <c r="C199" s="448" t="s">
        <v>128</v>
      </c>
      <c r="D199" s="55" t="s">
        <v>287</v>
      </c>
      <c r="E199" s="320" t="s">
        <v>413</v>
      </c>
      <c r="F199" s="244" t="s">
        <v>690</v>
      </c>
      <c r="G199" s="291">
        <v>550</v>
      </c>
      <c r="H199" s="212">
        <f t="shared" si="49"/>
        <v>16613.7</v>
      </c>
      <c r="I199" s="314">
        <v>16384.3</v>
      </c>
      <c r="J199" s="314">
        <v>229.4</v>
      </c>
      <c r="K199" s="314">
        <v>0</v>
      </c>
      <c r="L199" s="482">
        <f aca="true" t="shared" si="58" ref="L199:L204">J199+I199+K199</f>
        <v>16613.7</v>
      </c>
      <c r="M199" s="470">
        <f t="shared" si="56"/>
        <v>7359.0960000000005</v>
      </c>
      <c r="N199" s="286">
        <v>7267.113</v>
      </c>
      <c r="O199" s="294">
        <v>91.983</v>
      </c>
      <c r="P199" s="294">
        <v>0</v>
      </c>
      <c r="Q199" s="286">
        <f t="shared" si="57"/>
        <v>7359.0960000000005</v>
      </c>
      <c r="R199" s="296">
        <v>575</v>
      </c>
      <c r="S199" s="296">
        <v>425</v>
      </c>
    </row>
    <row r="200" spans="1:19" ht="46.5" customHeight="1">
      <c r="A200" s="530"/>
      <c r="B200" s="530"/>
      <c r="C200" s="448" t="s">
        <v>466</v>
      </c>
      <c r="D200" s="55"/>
      <c r="E200" s="320" t="s">
        <v>467</v>
      </c>
      <c r="F200" s="244" t="s">
        <v>767</v>
      </c>
      <c r="G200" s="291">
        <v>41</v>
      </c>
      <c r="H200" s="212">
        <f t="shared" si="49"/>
        <v>13229.2</v>
      </c>
      <c r="I200" s="314">
        <v>13229.2</v>
      </c>
      <c r="J200" s="314">
        <v>0</v>
      </c>
      <c r="K200" s="314">
        <v>0</v>
      </c>
      <c r="L200" s="482">
        <f t="shared" si="58"/>
        <v>13229.2</v>
      </c>
      <c r="M200" s="470">
        <f t="shared" si="56"/>
        <v>3508.9</v>
      </c>
      <c r="N200" s="294">
        <v>3508.9</v>
      </c>
      <c r="O200" s="294">
        <v>0</v>
      </c>
      <c r="P200" s="294">
        <v>0</v>
      </c>
      <c r="Q200" s="286">
        <f t="shared" si="57"/>
        <v>3508.9</v>
      </c>
      <c r="R200" s="296">
        <v>55</v>
      </c>
      <c r="S200" s="296">
        <v>55</v>
      </c>
    </row>
    <row r="201" spans="1:20" ht="69" customHeight="1">
      <c r="A201" s="530"/>
      <c r="B201" s="530"/>
      <c r="C201" s="448" t="s">
        <v>469</v>
      </c>
      <c r="D201" s="55"/>
      <c r="E201" s="320" t="s">
        <v>468</v>
      </c>
      <c r="F201" s="244" t="s">
        <v>766</v>
      </c>
      <c r="G201" s="291">
        <v>10</v>
      </c>
      <c r="H201" s="212">
        <f t="shared" si="49"/>
        <v>2274</v>
      </c>
      <c r="I201" s="314">
        <v>1840</v>
      </c>
      <c r="J201" s="314">
        <v>434</v>
      </c>
      <c r="K201" s="314">
        <v>0</v>
      </c>
      <c r="L201" s="482">
        <f t="shared" si="58"/>
        <v>2274</v>
      </c>
      <c r="M201" s="470">
        <f t="shared" si="56"/>
        <v>98.69999999999999</v>
      </c>
      <c r="N201" s="294">
        <v>65.3</v>
      </c>
      <c r="O201" s="294">
        <v>33.4</v>
      </c>
      <c r="P201" s="294">
        <v>0</v>
      </c>
      <c r="Q201" s="286">
        <f t="shared" si="57"/>
        <v>98.69999999999999</v>
      </c>
      <c r="R201" s="299">
        <v>2</v>
      </c>
      <c r="S201" s="296">
        <v>2</v>
      </c>
      <c r="T201" s="292" t="s">
        <v>840</v>
      </c>
    </row>
    <row r="202" spans="1:20" ht="46.5" customHeight="1">
      <c r="A202" s="530"/>
      <c r="B202" s="530"/>
      <c r="C202" s="448" t="s">
        <v>473</v>
      </c>
      <c r="D202" s="55"/>
      <c r="E202" s="320" t="s">
        <v>474</v>
      </c>
      <c r="F202" s="244" t="s">
        <v>519</v>
      </c>
      <c r="G202" s="291">
        <v>50</v>
      </c>
      <c r="H202" s="212">
        <f t="shared" si="49"/>
        <v>420</v>
      </c>
      <c r="I202" s="314">
        <v>420</v>
      </c>
      <c r="J202" s="314">
        <v>0</v>
      </c>
      <c r="K202" s="314">
        <v>0</v>
      </c>
      <c r="L202" s="477">
        <f t="shared" si="58"/>
        <v>420</v>
      </c>
      <c r="M202" s="470">
        <f t="shared" si="56"/>
        <v>350</v>
      </c>
      <c r="N202" s="294">
        <v>0</v>
      </c>
      <c r="O202" s="294">
        <v>0</v>
      </c>
      <c r="P202" s="294">
        <v>350</v>
      </c>
      <c r="Q202" s="286">
        <f t="shared" si="57"/>
        <v>350</v>
      </c>
      <c r="R202" s="296">
        <v>29</v>
      </c>
      <c r="S202" s="296">
        <v>29</v>
      </c>
      <c r="T202" s="292">
        <v>206</v>
      </c>
    </row>
    <row r="203" spans="1:20" ht="36.75" customHeight="1">
      <c r="A203" s="531"/>
      <c r="B203" s="530"/>
      <c r="C203" s="448" t="s">
        <v>486</v>
      </c>
      <c r="D203" s="71"/>
      <c r="E203" s="291" t="s">
        <v>487</v>
      </c>
      <c r="F203" s="247">
        <v>1.54</v>
      </c>
      <c r="G203" s="71">
        <v>300</v>
      </c>
      <c r="H203" s="212">
        <f t="shared" si="49"/>
        <v>462</v>
      </c>
      <c r="I203" s="314">
        <v>462</v>
      </c>
      <c r="J203" s="314">
        <v>0</v>
      </c>
      <c r="K203" s="314">
        <v>0</v>
      </c>
      <c r="L203" s="482">
        <f t="shared" si="58"/>
        <v>462</v>
      </c>
      <c r="M203" s="470">
        <f t="shared" si="56"/>
        <v>298.8</v>
      </c>
      <c r="N203" s="294">
        <v>298.8</v>
      </c>
      <c r="O203" s="294">
        <v>0</v>
      </c>
      <c r="P203" s="294">
        <v>0</v>
      </c>
      <c r="Q203" s="286">
        <f t="shared" si="57"/>
        <v>298.8</v>
      </c>
      <c r="R203" s="299">
        <v>157</v>
      </c>
      <c r="S203" s="296">
        <v>0</v>
      </c>
      <c r="T203" s="292"/>
    </row>
    <row r="204" spans="1:21" ht="185.25" customHeight="1">
      <c r="A204" s="445"/>
      <c r="B204" s="531"/>
      <c r="C204" s="448" t="s">
        <v>548</v>
      </c>
      <c r="D204" s="71" t="s">
        <v>421</v>
      </c>
      <c r="E204" s="291" t="s">
        <v>549</v>
      </c>
      <c r="F204" s="247" t="s">
        <v>674</v>
      </c>
      <c r="G204" s="71">
        <v>19</v>
      </c>
      <c r="H204" s="214">
        <v>666.5</v>
      </c>
      <c r="I204" s="314">
        <v>0</v>
      </c>
      <c r="J204" s="314">
        <v>0</v>
      </c>
      <c r="K204" s="314">
        <v>666.5</v>
      </c>
      <c r="L204" s="482">
        <f t="shared" si="58"/>
        <v>666.5</v>
      </c>
      <c r="M204" s="470">
        <f t="shared" si="56"/>
        <v>275</v>
      </c>
      <c r="N204" s="294">
        <v>0</v>
      </c>
      <c r="O204" s="294">
        <v>0</v>
      </c>
      <c r="P204" s="294">
        <v>275</v>
      </c>
      <c r="Q204" s="286">
        <f t="shared" si="57"/>
        <v>275</v>
      </c>
      <c r="R204" s="296" t="s">
        <v>947</v>
      </c>
      <c r="S204" s="285" t="s">
        <v>806</v>
      </c>
      <c r="T204" s="292">
        <v>253.2</v>
      </c>
      <c r="U204" s="292">
        <f>Q204-T204</f>
        <v>21.80000000000001</v>
      </c>
    </row>
    <row r="205" spans="1:19" s="278" customFormat="1" ht="21.75" customHeight="1">
      <c r="A205" s="96"/>
      <c r="B205" s="34" t="s">
        <v>316</v>
      </c>
      <c r="C205" s="309"/>
      <c r="D205" s="279"/>
      <c r="E205" s="279"/>
      <c r="F205" s="309"/>
      <c r="G205" s="309"/>
      <c r="H205" s="279">
        <f>H204+H203+H202+H201+H200+H199+H198+H193+H192+H191+H190+H189+H188+H187+H186+H185+H184+H183+H182+H181+H180+H179+H178+H177+H176+H175+H174+H173+H172+H171+H170+H169+H168+H167+H166+H165+H164+H163+H162+H161+H160+H159+H158+H157+H156+H155+H154+H153+H152+H151</f>
        <v>1116652.4970000002</v>
      </c>
      <c r="I205" s="279">
        <f aca="true" t="shared" si="59" ref="I205:Q205">I204+I203+I202+I201+I200+I199+I198+I193+I192+I191+I190+I189+I188+I187+I186+I185+I184+I183+I182+I181+I180+I179+I178+I177+I176+I175+I174+I173+I172+I171+I170+I169+I168+I167+I166+I165+I164+I163+I162+I161+I160+I159+I158+I157+I156+I155+I154+I153+I152+I151</f>
        <v>1097136.1970000002</v>
      </c>
      <c r="J205" s="279">
        <f t="shared" si="59"/>
        <v>18849.8</v>
      </c>
      <c r="K205" s="279">
        <f t="shared" si="59"/>
        <v>666.5</v>
      </c>
      <c r="L205" s="279">
        <f t="shared" si="59"/>
        <v>1116652.4970000002</v>
      </c>
      <c r="M205" s="279">
        <f t="shared" si="59"/>
        <v>512289.03199999995</v>
      </c>
      <c r="N205" s="279">
        <f t="shared" si="59"/>
        <v>503999.67300000007</v>
      </c>
      <c r="O205" s="279">
        <f t="shared" si="59"/>
        <v>7664.3589999999995</v>
      </c>
      <c r="P205" s="279">
        <f t="shared" si="59"/>
        <v>625</v>
      </c>
      <c r="Q205" s="279">
        <f t="shared" si="59"/>
        <v>512289.03199999995</v>
      </c>
      <c r="R205" s="279"/>
      <c r="S205" s="279"/>
    </row>
    <row r="206" spans="1:19" ht="24">
      <c r="A206" s="534" t="s">
        <v>129</v>
      </c>
      <c r="B206" s="534" t="s">
        <v>452</v>
      </c>
      <c r="C206" s="448" t="s">
        <v>130</v>
      </c>
      <c r="D206" s="565" t="s">
        <v>259</v>
      </c>
      <c r="E206" s="633" t="s">
        <v>366</v>
      </c>
      <c r="F206" s="244">
        <v>20</v>
      </c>
      <c r="G206" s="80" t="s">
        <v>712</v>
      </c>
      <c r="H206" s="568">
        <f>L206</f>
        <v>625</v>
      </c>
      <c r="I206" s="559">
        <v>615</v>
      </c>
      <c r="J206" s="559">
        <v>10</v>
      </c>
      <c r="K206" s="559">
        <v>0</v>
      </c>
      <c r="L206" s="660">
        <f>I206+J206+K206</f>
        <v>625</v>
      </c>
      <c r="M206" s="470">
        <f>Q206</f>
        <v>204.20000000000002</v>
      </c>
      <c r="N206" s="286">
        <v>203.3</v>
      </c>
      <c r="O206" s="294">
        <v>0.9</v>
      </c>
      <c r="P206" s="294">
        <v>0</v>
      </c>
      <c r="Q206" s="549">
        <f>N206+O206</f>
        <v>204.20000000000002</v>
      </c>
      <c r="R206" s="299">
        <v>6</v>
      </c>
      <c r="S206" s="296">
        <v>1</v>
      </c>
    </row>
    <row r="207" spans="1:19" ht="24">
      <c r="A207" s="530"/>
      <c r="B207" s="530"/>
      <c r="C207" s="448" t="s">
        <v>131</v>
      </c>
      <c r="D207" s="566"/>
      <c r="E207" s="635"/>
      <c r="F207" s="244">
        <v>21</v>
      </c>
      <c r="G207" s="80" t="s">
        <v>712</v>
      </c>
      <c r="H207" s="569"/>
      <c r="I207" s="560"/>
      <c r="J207" s="560"/>
      <c r="K207" s="560"/>
      <c r="L207" s="661"/>
      <c r="M207" s="470"/>
      <c r="N207" s="286">
        <v>0</v>
      </c>
      <c r="O207" s="294">
        <v>0</v>
      </c>
      <c r="P207" s="294">
        <v>0</v>
      </c>
      <c r="Q207" s="550"/>
      <c r="R207" s="299">
        <v>11</v>
      </c>
      <c r="S207" s="296" t="s">
        <v>785</v>
      </c>
    </row>
    <row r="208" spans="1:19" ht="36">
      <c r="A208" s="530"/>
      <c r="B208" s="530"/>
      <c r="C208" s="448" t="s">
        <v>132</v>
      </c>
      <c r="D208" s="567"/>
      <c r="E208" s="634"/>
      <c r="F208" s="244">
        <v>2</v>
      </c>
      <c r="G208" s="291">
        <v>30</v>
      </c>
      <c r="H208" s="215">
        <f aca="true" t="shared" si="60" ref="H208:H213">L208</f>
        <v>730</v>
      </c>
      <c r="I208" s="314">
        <v>720</v>
      </c>
      <c r="J208" s="314">
        <v>10</v>
      </c>
      <c r="K208" s="314">
        <v>0</v>
      </c>
      <c r="L208" s="482">
        <f aca="true" t="shared" si="61" ref="L208:L213">I208+J208+K208</f>
        <v>730</v>
      </c>
      <c r="M208" s="470">
        <f>N208+O208</f>
        <v>234.5</v>
      </c>
      <c r="N208" s="286">
        <v>230</v>
      </c>
      <c r="O208" s="294">
        <v>4.5</v>
      </c>
      <c r="P208" s="294">
        <v>0</v>
      </c>
      <c r="Q208" s="286">
        <f aca="true" t="shared" si="62" ref="Q208:Q213">N208+O208</f>
        <v>234.5</v>
      </c>
      <c r="R208" s="296">
        <v>31</v>
      </c>
      <c r="S208" s="296">
        <v>18</v>
      </c>
    </row>
    <row r="209" spans="1:19" ht="24">
      <c r="A209" s="530"/>
      <c r="B209" s="530"/>
      <c r="C209" s="448" t="s">
        <v>134</v>
      </c>
      <c r="D209" s="55" t="s">
        <v>205</v>
      </c>
      <c r="E209" s="320" t="s">
        <v>363</v>
      </c>
      <c r="F209" s="244">
        <v>3</v>
      </c>
      <c r="G209" s="291">
        <v>890</v>
      </c>
      <c r="H209" s="212">
        <f t="shared" si="60"/>
        <v>30544.6</v>
      </c>
      <c r="I209" s="314">
        <v>30096</v>
      </c>
      <c r="J209" s="314">
        <v>448.6</v>
      </c>
      <c r="K209" s="314">
        <v>0</v>
      </c>
      <c r="L209" s="482">
        <f t="shared" si="61"/>
        <v>30544.6</v>
      </c>
      <c r="M209" s="470">
        <f>Q209</f>
        <v>14456.3</v>
      </c>
      <c r="N209" s="286">
        <v>14223</v>
      </c>
      <c r="O209" s="294">
        <v>233.3</v>
      </c>
      <c r="P209" s="294">
        <v>0</v>
      </c>
      <c r="Q209" s="286">
        <f t="shared" si="62"/>
        <v>14456.3</v>
      </c>
      <c r="R209" s="296">
        <v>810</v>
      </c>
      <c r="S209" s="296">
        <v>776</v>
      </c>
    </row>
    <row r="210" spans="1:19" ht="36">
      <c r="A210" s="530"/>
      <c r="B210" s="530"/>
      <c r="C210" s="448" t="s">
        <v>135</v>
      </c>
      <c r="D210" s="55" t="s">
        <v>206</v>
      </c>
      <c r="E210" s="320" t="s">
        <v>362</v>
      </c>
      <c r="F210" s="244">
        <v>10</v>
      </c>
      <c r="G210" s="291">
        <v>400</v>
      </c>
      <c r="H210" s="212">
        <f t="shared" si="60"/>
        <v>4100</v>
      </c>
      <c r="I210" s="314">
        <v>4000</v>
      </c>
      <c r="J210" s="314">
        <v>100</v>
      </c>
      <c r="K210" s="314">
        <v>0</v>
      </c>
      <c r="L210" s="482">
        <f t="shared" si="61"/>
        <v>4100</v>
      </c>
      <c r="M210" s="470">
        <f>Q210</f>
        <v>2003.98</v>
      </c>
      <c r="N210" s="286">
        <v>1960</v>
      </c>
      <c r="O210" s="294">
        <v>43.98</v>
      </c>
      <c r="P210" s="294">
        <v>0</v>
      </c>
      <c r="Q210" s="286">
        <f t="shared" si="62"/>
        <v>2003.98</v>
      </c>
      <c r="R210" s="299">
        <v>196</v>
      </c>
      <c r="S210" s="296">
        <v>10</v>
      </c>
    </row>
    <row r="211" spans="1:19" ht="61.5" customHeight="1">
      <c r="A211" s="530"/>
      <c r="B211" s="530"/>
      <c r="C211" s="448" t="s">
        <v>563</v>
      </c>
      <c r="D211" s="55" t="s">
        <v>207</v>
      </c>
      <c r="E211" s="320" t="s">
        <v>365</v>
      </c>
      <c r="F211" s="244">
        <v>6</v>
      </c>
      <c r="G211" s="291">
        <v>90</v>
      </c>
      <c r="H211" s="212">
        <f t="shared" si="60"/>
        <v>6057.8</v>
      </c>
      <c r="I211" s="314">
        <v>5980</v>
      </c>
      <c r="J211" s="314">
        <v>77.8</v>
      </c>
      <c r="K211" s="314">
        <v>0</v>
      </c>
      <c r="L211" s="482">
        <f t="shared" si="61"/>
        <v>6057.8</v>
      </c>
      <c r="M211" s="470">
        <f>Q211</f>
        <v>2882.6</v>
      </c>
      <c r="N211" s="286">
        <v>2850</v>
      </c>
      <c r="O211" s="294">
        <v>32.6</v>
      </c>
      <c r="P211" s="294">
        <v>0</v>
      </c>
      <c r="Q211" s="286">
        <f t="shared" si="62"/>
        <v>2882.6</v>
      </c>
      <c r="R211" s="296" t="s">
        <v>917</v>
      </c>
      <c r="S211" s="296" t="s">
        <v>946</v>
      </c>
    </row>
    <row r="212" spans="1:19" ht="51" customHeight="1">
      <c r="A212" s="530"/>
      <c r="B212" s="530"/>
      <c r="C212" s="448" t="s">
        <v>136</v>
      </c>
      <c r="D212" s="55" t="s">
        <v>261</v>
      </c>
      <c r="E212" s="320" t="s">
        <v>443</v>
      </c>
      <c r="F212" s="244">
        <v>2.4</v>
      </c>
      <c r="G212" s="291">
        <v>850</v>
      </c>
      <c r="H212" s="212">
        <f t="shared" si="60"/>
        <v>2040</v>
      </c>
      <c r="I212" s="314">
        <v>2040</v>
      </c>
      <c r="J212" s="314">
        <v>0</v>
      </c>
      <c r="K212" s="314">
        <v>0</v>
      </c>
      <c r="L212" s="482">
        <f t="shared" si="61"/>
        <v>2040</v>
      </c>
      <c r="M212" s="470">
        <f>Q212</f>
        <v>0</v>
      </c>
      <c r="N212" s="286">
        <v>0</v>
      </c>
      <c r="O212" s="294">
        <v>0</v>
      </c>
      <c r="P212" s="294">
        <v>0</v>
      </c>
      <c r="Q212" s="286">
        <f t="shared" si="62"/>
        <v>0</v>
      </c>
      <c r="R212" s="296">
        <v>0</v>
      </c>
      <c r="S212" s="296">
        <v>0</v>
      </c>
    </row>
    <row r="213" spans="1:19" ht="24">
      <c r="A213" s="530"/>
      <c r="B213" s="530"/>
      <c r="C213" s="448" t="s">
        <v>137</v>
      </c>
      <c r="D213" s="55" t="s">
        <v>258</v>
      </c>
      <c r="E213" s="320" t="s">
        <v>364</v>
      </c>
      <c r="F213" s="247">
        <v>3.75</v>
      </c>
      <c r="G213" s="291">
        <v>20</v>
      </c>
      <c r="H213" s="212">
        <f t="shared" si="60"/>
        <v>75</v>
      </c>
      <c r="I213" s="314">
        <v>75</v>
      </c>
      <c r="J213" s="314">
        <v>0</v>
      </c>
      <c r="K213" s="314">
        <v>0</v>
      </c>
      <c r="L213" s="482">
        <f t="shared" si="61"/>
        <v>75</v>
      </c>
      <c r="M213" s="470">
        <f>Q213</f>
        <v>0</v>
      </c>
      <c r="N213" s="286">
        <v>0</v>
      </c>
      <c r="O213" s="294">
        <v>0</v>
      </c>
      <c r="P213" s="294">
        <v>0</v>
      </c>
      <c r="Q213" s="286">
        <f t="shared" si="62"/>
        <v>0</v>
      </c>
      <c r="R213" s="299">
        <v>0</v>
      </c>
      <c r="S213" s="296">
        <v>0</v>
      </c>
    </row>
    <row r="214" spans="1:19" s="278" customFormat="1" ht="19.5" customHeight="1">
      <c r="A214" s="309"/>
      <c r="B214" s="34" t="s">
        <v>316</v>
      </c>
      <c r="C214" s="309"/>
      <c r="D214" s="279"/>
      <c r="E214" s="279"/>
      <c r="F214" s="309"/>
      <c r="G214" s="309"/>
      <c r="H214" s="279">
        <f>H213+H212+H211+H210+H209+H208+H207+H206</f>
        <v>44172.399999999994</v>
      </c>
      <c r="I214" s="279">
        <f aca="true" t="shared" si="63" ref="I214:Q214">I213+I212+I211+I210+I209+I208+I207+I206</f>
        <v>43526</v>
      </c>
      <c r="J214" s="279">
        <f t="shared" si="63"/>
        <v>646.4000000000001</v>
      </c>
      <c r="K214" s="279">
        <f t="shared" si="63"/>
        <v>0</v>
      </c>
      <c r="L214" s="279">
        <f t="shared" si="63"/>
        <v>44172.399999999994</v>
      </c>
      <c r="M214" s="279">
        <f t="shared" si="63"/>
        <v>19781.579999999998</v>
      </c>
      <c r="N214" s="279">
        <f t="shared" si="63"/>
        <v>19466.3</v>
      </c>
      <c r="O214" s="279">
        <f t="shared" si="63"/>
        <v>315.28</v>
      </c>
      <c r="P214" s="279">
        <f t="shared" si="63"/>
        <v>0</v>
      </c>
      <c r="Q214" s="279">
        <f t="shared" si="63"/>
        <v>19781.579999999998</v>
      </c>
      <c r="R214" s="279"/>
      <c r="S214" s="279"/>
    </row>
    <row r="215" spans="1:19" ht="58.5" customHeight="1">
      <c r="A215" s="534" t="s">
        <v>138</v>
      </c>
      <c r="B215" s="557" t="s">
        <v>322</v>
      </c>
      <c r="C215" s="448" t="s">
        <v>139</v>
      </c>
      <c r="D215" s="535" t="s">
        <v>609</v>
      </c>
      <c r="E215" s="639" t="s">
        <v>293</v>
      </c>
      <c r="F215" s="244">
        <v>350</v>
      </c>
      <c r="G215" s="291">
        <v>1</v>
      </c>
      <c r="H215" s="212">
        <f>L215</f>
        <v>350</v>
      </c>
      <c r="I215" s="300">
        <v>350</v>
      </c>
      <c r="J215" s="300">
        <v>0</v>
      </c>
      <c r="K215" s="313">
        <v>0</v>
      </c>
      <c r="L215" s="482">
        <f>I215+J215+K215</f>
        <v>350</v>
      </c>
      <c r="M215" s="470">
        <f>Q215</f>
        <v>0</v>
      </c>
      <c r="N215" s="294">
        <v>0</v>
      </c>
      <c r="O215" s="294">
        <v>0</v>
      </c>
      <c r="P215" s="294">
        <v>0</v>
      </c>
      <c r="Q215" s="286">
        <f>O215+N215</f>
        <v>0</v>
      </c>
      <c r="R215" s="299">
        <v>0</v>
      </c>
      <c r="S215" s="296">
        <v>0</v>
      </c>
    </row>
    <row r="216" spans="1:19" ht="50.25" customHeight="1">
      <c r="A216" s="530"/>
      <c r="B216" s="557"/>
      <c r="C216" s="448" t="s">
        <v>140</v>
      </c>
      <c r="D216" s="558"/>
      <c r="E216" s="640"/>
      <c r="F216" s="244" t="s">
        <v>502</v>
      </c>
      <c r="G216" s="291">
        <v>8</v>
      </c>
      <c r="H216" s="212">
        <f>L216</f>
        <v>521.3</v>
      </c>
      <c r="I216" s="300">
        <v>521.3</v>
      </c>
      <c r="J216" s="300">
        <v>0</v>
      </c>
      <c r="K216" s="313">
        <v>0</v>
      </c>
      <c r="L216" s="482">
        <f>I216+J216+K216</f>
        <v>521.3</v>
      </c>
      <c r="M216" s="470">
        <f>Q216</f>
        <v>183.5</v>
      </c>
      <c r="N216" s="286">
        <v>183.5</v>
      </c>
      <c r="O216" s="294">
        <v>0</v>
      </c>
      <c r="P216" s="294">
        <v>0</v>
      </c>
      <c r="Q216" s="286">
        <f>O216+N216</f>
        <v>183.5</v>
      </c>
      <c r="R216" s="296">
        <v>8</v>
      </c>
      <c r="S216" s="296">
        <v>7</v>
      </c>
    </row>
    <row r="217" spans="1:19" s="278" customFormat="1" ht="21.75" customHeight="1">
      <c r="A217" s="107"/>
      <c r="B217" s="108" t="s">
        <v>316</v>
      </c>
      <c r="C217" s="309"/>
      <c r="D217" s="309"/>
      <c r="E217" s="309"/>
      <c r="F217" s="109"/>
      <c r="G217" s="309"/>
      <c r="H217" s="309">
        <f>SUM(H215:H216)</f>
        <v>871.3</v>
      </c>
      <c r="I217" s="309">
        <f aca="true" t="shared" si="64" ref="I217:Q217">SUM(I215:I216)</f>
        <v>871.3</v>
      </c>
      <c r="J217" s="309">
        <f t="shared" si="64"/>
        <v>0</v>
      </c>
      <c r="K217" s="309">
        <f t="shared" si="64"/>
        <v>0</v>
      </c>
      <c r="L217" s="309">
        <f t="shared" si="64"/>
        <v>871.3</v>
      </c>
      <c r="M217" s="309">
        <f t="shared" si="64"/>
        <v>183.5</v>
      </c>
      <c r="N217" s="309">
        <f t="shared" si="64"/>
        <v>183.5</v>
      </c>
      <c r="O217" s="309">
        <f t="shared" si="64"/>
        <v>0</v>
      </c>
      <c r="P217" s="309">
        <f t="shared" si="64"/>
        <v>0</v>
      </c>
      <c r="Q217" s="309">
        <f t="shared" si="64"/>
        <v>183.5</v>
      </c>
      <c r="R217" s="309"/>
      <c r="S217" s="309"/>
    </row>
    <row r="218" spans="1:19" ht="138" customHeight="1">
      <c r="A218" s="530" t="s">
        <v>143</v>
      </c>
      <c r="B218" s="534" t="s">
        <v>323</v>
      </c>
      <c r="C218" s="134" t="s">
        <v>141</v>
      </c>
      <c r="D218" s="61" t="s">
        <v>294</v>
      </c>
      <c r="E218" s="641" t="s">
        <v>444</v>
      </c>
      <c r="F218" s="255" t="s">
        <v>754</v>
      </c>
      <c r="G218" s="291">
        <v>5800</v>
      </c>
      <c r="H218" s="212">
        <v>90864.3</v>
      </c>
      <c r="I218" s="300">
        <v>89521.5</v>
      </c>
      <c r="J218" s="300">
        <v>1342.8</v>
      </c>
      <c r="K218" s="300">
        <v>0</v>
      </c>
      <c r="L218" s="482">
        <f>I218+J218+K218</f>
        <v>90864.3</v>
      </c>
      <c r="M218" s="470">
        <f aca="true" t="shared" si="65" ref="M218:M226">Q218</f>
        <v>32565.9</v>
      </c>
      <c r="N218" s="319">
        <v>32069.9</v>
      </c>
      <c r="O218" s="319">
        <v>496</v>
      </c>
      <c r="P218" s="294">
        <v>0</v>
      </c>
      <c r="Q218" s="286">
        <f aca="true" t="shared" si="66" ref="Q218:Q226">O218+N218</f>
        <v>32565.9</v>
      </c>
      <c r="R218" s="91">
        <v>1786</v>
      </c>
      <c r="S218" s="296">
        <v>89</v>
      </c>
    </row>
    <row r="219" spans="1:19" ht="138" customHeight="1">
      <c r="A219" s="530"/>
      <c r="B219" s="530"/>
      <c r="C219" s="134" t="s">
        <v>527</v>
      </c>
      <c r="D219" s="61"/>
      <c r="E219" s="642"/>
      <c r="F219" s="244" t="s">
        <v>755</v>
      </c>
      <c r="G219" s="291">
        <v>587</v>
      </c>
      <c r="H219" s="212">
        <v>4030.5</v>
      </c>
      <c r="I219" s="300">
        <v>0</v>
      </c>
      <c r="J219" s="300">
        <v>4030.5</v>
      </c>
      <c r="K219" s="300">
        <v>0</v>
      </c>
      <c r="L219" s="482">
        <f aca="true" t="shared" si="67" ref="L219:L226">I219+J219+K219</f>
        <v>4030.5</v>
      </c>
      <c r="M219" s="470">
        <f t="shared" si="65"/>
        <v>2048.5</v>
      </c>
      <c r="N219" s="319">
        <v>0</v>
      </c>
      <c r="O219" s="319">
        <v>2048.5</v>
      </c>
      <c r="P219" s="294">
        <v>0</v>
      </c>
      <c r="Q219" s="286">
        <f t="shared" si="66"/>
        <v>2048.5</v>
      </c>
      <c r="R219" s="91">
        <v>191</v>
      </c>
      <c r="S219" s="296">
        <v>9</v>
      </c>
    </row>
    <row r="220" spans="1:19" ht="69" customHeight="1">
      <c r="A220" s="530"/>
      <c r="B220" s="530"/>
      <c r="C220" s="134" t="s">
        <v>142</v>
      </c>
      <c r="D220" s="61" t="s">
        <v>295</v>
      </c>
      <c r="E220" s="641" t="s">
        <v>445</v>
      </c>
      <c r="F220" s="244" t="s">
        <v>757</v>
      </c>
      <c r="G220" s="291">
        <v>1200</v>
      </c>
      <c r="H220" s="212">
        <v>25262.7</v>
      </c>
      <c r="I220" s="300">
        <v>25058.2</v>
      </c>
      <c r="J220" s="300">
        <v>204.5</v>
      </c>
      <c r="K220" s="300">
        <v>0</v>
      </c>
      <c r="L220" s="482">
        <f t="shared" si="67"/>
        <v>25262.7</v>
      </c>
      <c r="M220" s="470">
        <f t="shared" si="65"/>
        <v>8792.3</v>
      </c>
      <c r="N220" s="319">
        <v>8666</v>
      </c>
      <c r="O220" s="319">
        <v>126.3</v>
      </c>
      <c r="P220" s="294">
        <v>0</v>
      </c>
      <c r="Q220" s="319">
        <f t="shared" si="66"/>
        <v>8792.3</v>
      </c>
      <c r="R220" s="91">
        <v>589</v>
      </c>
      <c r="S220" s="296">
        <v>20</v>
      </c>
    </row>
    <row r="221" spans="1:19" ht="95.25" customHeight="1">
      <c r="A221" s="530"/>
      <c r="B221" s="530"/>
      <c r="C221" s="134" t="s">
        <v>526</v>
      </c>
      <c r="D221" s="61"/>
      <c r="E221" s="642"/>
      <c r="F221" s="244" t="s">
        <v>756</v>
      </c>
      <c r="G221" s="291">
        <v>42</v>
      </c>
      <c r="H221" s="212">
        <v>17042.8</v>
      </c>
      <c r="I221" s="300">
        <v>17042.8</v>
      </c>
      <c r="J221" s="300">
        <v>0</v>
      </c>
      <c r="K221" s="300">
        <v>0</v>
      </c>
      <c r="L221" s="482">
        <f t="shared" si="67"/>
        <v>17042.8</v>
      </c>
      <c r="M221" s="470">
        <f t="shared" si="65"/>
        <v>4986.8</v>
      </c>
      <c r="N221" s="319">
        <v>4986.8</v>
      </c>
      <c r="O221" s="319">
        <v>0</v>
      </c>
      <c r="P221" s="294">
        <v>0</v>
      </c>
      <c r="Q221" s="319">
        <f t="shared" si="66"/>
        <v>4986.8</v>
      </c>
      <c r="R221" s="91">
        <v>19</v>
      </c>
      <c r="S221" s="296">
        <v>7</v>
      </c>
    </row>
    <row r="222" spans="1:19" ht="66.75" customHeight="1">
      <c r="A222" s="531"/>
      <c r="B222" s="530"/>
      <c r="C222" s="134" t="s">
        <v>176</v>
      </c>
      <c r="D222" s="72" t="s">
        <v>296</v>
      </c>
      <c r="E222" s="331" t="s">
        <v>446</v>
      </c>
      <c r="F222" s="254">
        <v>0.35</v>
      </c>
      <c r="G222" s="291">
        <v>5</v>
      </c>
      <c r="H222" s="212">
        <f>L222</f>
        <v>21.6</v>
      </c>
      <c r="I222" s="300">
        <v>21</v>
      </c>
      <c r="J222" s="300">
        <v>0.6</v>
      </c>
      <c r="K222" s="300">
        <v>0</v>
      </c>
      <c r="L222" s="482">
        <f t="shared" si="67"/>
        <v>21.6</v>
      </c>
      <c r="M222" s="470">
        <f t="shared" si="65"/>
        <v>11.141</v>
      </c>
      <c r="N222" s="319">
        <v>10.85</v>
      </c>
      <c r="O222" s="319">
        <v>0.291</v>
      </c>
      <c r="P222" s="294">
        <v>0</v>
      </c>
      <c r="Q222" s="319">
        <f t="shared" si="66"/>
        <v>11.141</v>
      </c>
      <c r="R222" s="296">
        <v>7</v>
      </c>
      <c r="S222" s="296">
        <v>0</v>
      </c>
    </row>
    <row r="223" spans="1:19" ht="66.75" customHeight="1">
      <c r="A223" s="39"/>
      <c r="B223" s="530"/>
      <c r="C223" s="134" t="s">
        <v>547</v>
      </c>
      <c r="D223" s="72" t="s">
        <v>421</v>
      </c>
      <c r="E223" s="331" t="s">
        <v>553</v>
      </c>
      <c r="F223" s="251">
        <v>15</v>
      </c>
      <c r="G223" s="291">
        <v>5</v>
      </c>
      <c r="H223" s="212">
        <f>L223</f>
        <v>910.8</v>
      </c>
      <c r="I223" s="300">
        <v>900</v>
      </c>
      <c r="J223" s="300">
        <v>10.8</v>
      </c>
      <c r="K223" s="300">
        <v>0</v>
      </c>
      <c r="L223" s="482">
        <f t="shared" si="67"/>
        <v>910.8</v>
      </c>
      <c r="M223" s="470">
        <f t="shared" si="65"/>
        <v>484.8</v>
      </c>
      <c r="N223" s="319">
        <v>479</v>
      </c>
      <c r="O223" s="319">
        <v>5.8</v>
      </c>
      <c r="P223" s="294">
        <v>0</v>
      </c>
      <c r="Q223" s="319">
        <f t="shared" si="66"/>
        <v>484.8</v>
      </c>
      <c r="R223" s="91">
        <v>6</v>
      </c>
      <c r="S223" s="296">
        <v>6</v>
      </c>
    </row>
    <row r="224" spans="1:19" ht="83.25" customHeight="1">
      <c r="A224" s="40"/>
      <c r="B224" s="530"/>
      <c r="C224" s="448" t="s">
        <v>564</v>
      </c>
      <c r="D224" s="72"/>
      <c r="E224" s="300" t="s">
        <v>567</v>
      </c>
      <c r="F224" s="244" t="s">
        <v>568</v>
      </c>
      <c r="G224" s="82" t="s">
        <v>602</v>
      </c>
      <c r="H224" s="212">
        <f>L224</f>
        <v>777.2</v>
      </c>
      <c r="I224" s="300">
        <v>768</v>
      </c>
      <c r="J224" s="68">
        <v>9.2</v>
      </c>
      <c r="K224" s="300">
        <v>0</v>
      </c>
      <c r="L224" s="482">
        <f t="shared" si="67"/>
        <v>777.2</v>
      </c>
      <c r="M224" s="470">
        <f t="shared" si="65"/>
        <v>350.588</v>
      </c>
      <c r="N224" s="319">
        <v>347</v>
      </c>
      <c r="O224" s="319">
        <v>3.588</v>
      </c>
      <c r="P224" s="294">
        <v>0</v>
      </c>
      <c r="Q224" s="319">
        <f t="shared" si="66"/>
        <v>350.588</v>
      </c>
      <c r="R224" s="91">
        <v>19</v>
      </c>
      <c r="S224" s="296" t="s">
        <v>599</v>
      </c>
    </row>
    <row r="225" spans="1:19" ht="83.25" customHeight="1">
      <c r="A225" s="40"/>
      <c r="B225" s="530"/>
      <c r="C225" s="448" t="s">
        <v>565</v>
      </c>
      <c r="D225" s="72"/>
      <c r="E225" s="300" t="s">
        <v>586</v>
      </c>
      <c r="F225" s="244" t="s">
        <v>569</v>
      </c>
      <c r="G225" s="82">
        <v>44</v>
      </c>
      <c r="H225" s="212">
        <f>L225</f>
        <v>1951.1</v>
      </c>
      <c r="I225" s="300">
        <v>1927</v>
      </c>
      <c r="J225" s="68">
        <v>24.1</v>
      </c>
      <c r="K225" s="300">
        <v>0</v>
      </c>
      <c r="L225" s="482">
        <f t="shared" si="67"/>
        <v>1951.1</v>
      </c>
      <c r="M225" s="470">
        <f t="shared" si="65"/>
        <v>645.243</v>
      </c>
      <c r="N225" s="319">
        <v>637.474</v>
      </c>
      <c r="O225" s="319">
        <v>7.769</v>
      </c>
      <c r="P225" s="294">
        <v>0</v>
      </c>
      <c r="Q225" s="319">
        <f t="shared" si="66"/>
        <v>645.243</v>
      </c>
      <c r="R225" s="91">
        <v>17</v>
      </c>
      <c r="S225" s="296" t="s">
        <v>895</v>
      </c>
    </row>
    <row r="226" spans="1:19" ht="83.25" customHeight="1">
      <c r="A226" s="159"/>
      <c r="B226" s="531"/>
      <c r="C226" s="448" t="s">
        <v>566</v>
      </c>
      <c r="D226" s="72"/>
      <c r="E226" s="300" t="s">
        <v>588</v>
      </c>
      <c r="F226" s="244" t="s">
        <v>570</v>
      </c>
      <c r="G226" s="82" t="s">
        <v>587</v>
      </c>
      <c r="H226" s="212">
        <f>L226</f>
        <v>1335.8</v>
      </c>
      <c r="I226" s="300">
        <v>1320</v>
      </c>
      <c r="J226" s="68">
        <v>15.8</v>
      </c>
      <c r="K226" s="300">
        <v>0</v>
      </c>
      <c r="L226" s="482">
        <f t="shared" si="67"/>
        <v>1335.8</v>
      </c>
      <c r="M226" s="470">
        <f t="shared" si="65"/>
        <v>131.9</v>
      </c>
      <c r="N226" s="319">
        <v>130.3</v>
      </c>
      <c r="O226" s="319">
        <v>1.6</v>
      </c>
      <c r="P226" s="294">
        <v>0</v>
      </c>
      <c r="Q226" s="319">
        <f t="shared" si="66"/>
        <v>131.9</v>
      </c>
      <c r="R226" s="91">
        <v>9</v>
      </c>
      <c r="S226" s="296">
        <v>0</v>
      </c>
    </row>
    <row r="227" spans="1:19" s="278" customFormat="1" ht="22.5" customHeight="1">
      <c r="A227" s="309"/>
      <c r="B227" s="105" t="s">
        <v>316</v>
      </c>
      <c r="C227" s="106"/>
      <c r="D227" s="309"/>
      <c r="E227" s="309"/>
      <c r="F227" s="144"/>
      <c r="G227" s="309"/>
      <c r="H227" s="309">
        <f>H226+H225+H224+H223+H222+H221+H220+H219+H218</f>
        <v>142196.8</v>
      </c>
      <c r="I227" s="309">
        <f aca="true" t="shared" si="68" ref="I227:Q227">I226+I225+I224+I223+I222+I221+I220+I219+I218</f>
        <v>136558.5</v>
      </c>
      <c r="J227" s="309">
        <f t="shared" si="68"/>
        <v>5638.3</v>
      </c>
      <c r="K227" s="309">
        <f t="shared" si="68"/>
        <v>0</v>
      </c>
      <c r="L227" s="309">
        <f t="shared" si="68"/>
        <v>142196.8</v>
      </c>
      <c r="M227" s="309">
        <f t="shared" si="68"/>
        <v>50017.172</v>
      </c>
      <c r="N227" s="309">
        <f t="shared" si="68"/>
        <v>47327.324</v>
      </c>
      <c r="O227" s="309">
        <f t="shared" si="68"/>
        <v>2689.848</v>
      </c>
      <c r="P227" s="309">
        <f t="shared" si="68"/>
        <v>0</v>
      </c>
      <c r="Q227" s="309">
        <f t="shared" si="68"/>
        <v>50017.172</v>
      </c>
      <c r="R227" s="309"/>
      <c r="S227" s="309"/>
    </row>
    <row r="228" spans="1:19" ht="48">
      <c r="A228" s="448" t="s">
        <v>146</v>
      </c>
      <c r="B228" s="453" t="s">
        <v>144</v>
      </c>
      <c r="C228" s="448" t="s">
        <v>145</v>
      </c>
      <c r="D228" s="55" t="s">
        <v>201</v>
      </c>
      <c r="E228" s="320" t="s">
        <v>447</v>
      </c>
      <c r="F228" s="244">
        <v>75.86</v>
      </c>
      <c r="G228" s="291">
        <v>22</v>
      </c>
      <c r="H228" s="212">
        <f>L228</f>
        <v>20227.3</v>
      </c>
      <c r="I228" s="314">
        <v>20027</v>
      </c>
      <c r="J228" s="314">
        <v>200.3</v>
      </c>
      <c r="K228" s="314">
        <v>0</v>
      </c>
      <c r="L228" s="482">
        <f>I228+J228+K228</f>
        <v>20227.3</v>
      </c>
      <c r="M228" s="470">
        <f>Q228</f>
        <v>9605.210000000001</v>
      </c>
      <c r="N228" s="294">
        <v>9539.01</v>
      </c>
      <c r="O228" s="294">
        <v>66.2</v>
      </c>
      <c r="P228" s="294">
        <v>0</v>
      </c>
      <c r="Q228" s="286">
        <f>N228+O228+P228</f>
        <v>9605.210000000001</v>
      </c>
      <c r="R228" s="296">
        <v>20</v>
      </c>
      <c r="S228" s="296">
        <v>20</v>
      </c>
    </row>
    <row r="229" spans="1:19" s="278" customFormat="1" ht="21.75" customHeight="1">
      <c r="A229" s="309"/>
      <c r="B229" s="34" t="s">
        <v>316</v>
      </c>
      <c r="C229" s="309"/>
      <c r="D229" s="279"/>
      <c r="E229" s="279"/>
      <c r="F229" s="309"/>
      <c r="G229" s="309"/>
      <c r="H229" s="279">
        <f>SUM(H228)</f>
        <v>20227.3</v>
      </c>
      <c r="I229" s="279">
        <f aca="true" t="shared" si="69" ref="I229:Q229">SUM(I228)</f>
        <v>20027</v>
      </c>
      <c r="J229" s="279">
        <f t="shared" si="69"/>
        <v>200.3</v>
      </c>
      <c r="K229" s="279">
        <f t="shared" si="69"/>
        <v>0</v>
      </c>
      <c r="L229" s="279">
        <f t="shared" si="69"/>
        <v>20227.3</v>
      </c>
      <c r="M229" s="279">
        <f t="shared" si="69"/>
        <v>9605.210000000001</v>
      </c>
      <c r="N229" s="279">
        <f t="shared" si="69"/>
        <v>9539.01</v>
      </c>
      <c r="O229" s="279">
        <f t="shared" si="69"/>
        <v>66.2</v>
      </c>
      <c r="P229" s="279">
        <f t="shared" si="69"/>
        <v>0</v>
      </c>
      <c r="Q229" s="279">
        <f t="shared" si="69"/>
        <v>9605.210000000001</v>
      </c>
      <c r="R229" s="279"/>
      <c r="S229" s="101"/>
    </row>
    <row r="230" spans="1:19" ht="48">
      <c r="A230" s="465" t="s">
        <v>331</v>
      </c>
      <c r="B230" s="453" t="s">
        <v>147</v>
      </c>
      <c r="C230" s="448" t="s">
        <v>148</v>
      </c>
      <c r="D230" s="55" t="s">
        <v>199</v>
      </c>
      <c r="E230" s="320" t="s">
        <v>448</v>
      </c>
      <c r="F230" s="244">
        <v>35.22</v>
      </c>
      <c r="G230" s="291">
        <v>228</v>
      </c>
      <c r="H230" s="212">
        <f>L230</f>
        <v>89857.7</v>
      </c>
      <c r="I230" s="314">
        <v>88968</v>
      </c>
      <c r="J230" s="314">
        <v>889.7</v>
      </c>
      <c r="K230" s="314">
        <v>0</v>
      </c>
      <c r="L230" s="482">
        <f>I230+J230+K230</f>
        <v>89857.7</v>
      </c>
      <c r="M230" s="470">
        <f>Q230</f>
        <v>45557.933000000005</v>
      </c>
      <c r="N230" s="294">
        <v>45220.033</v>
      </c>
      <c r="O230" s="294">
        <v>337.9</v>
      </c>
      <c r="P230" s="294">
        <v>0</v>
      </c>
      <c r="Q230" s="286">
        <f>N230+O230+P230</f>
        <v>45557.933000000005</v>
      </c>
      <c r="R230" s="296">
        <v>235</v>
      </c>
      <c r="S230" s="296">
        <v>235</v>
      </c>
    </row>
    <row r="231" spans="1:19" s="278" customFormat="1" ht="27" customHeight="1">
      <c r="A231" s="101"/>
      <c r="B231" s="34" t="s">
        <v>316</v>
      </c>
      <c r="C231" s="309"/>
      <c r="D231" s="279"/>
      <c r="E231" s="279"/>
      <c r="F231" s="309"/>
      <c r="G231" s="309"/>
      <c r="H231" s="279">
        <f>SUM(H230)</f>
        <v>89857.7</v>
      </c>
      <c r="I231" s="279">
        <f aca="true" t="shared" si="70" ref="I231:Q231">SUM(I230)</f>
        <v>88968</v>
      </c>
      <c r="J231" s="279">
        <f t="shared" si="70"/>
        <v>889.7</v>
      </c>
      <c r="K231" s="279">
        <f t="shared" si="70"/>
        <v>0</v>
      </c>
      <c r="L231" s="279">
        <f t="shared" si="70"/>
        <v>89857.7</v>
      </c>
      <c r="M231" s="279">
        <f t="shared" si="70"/>
        <v>45557.933000000005</v>
      </c>
      <c r="N231" s="279">
        <f t="shared" si="70"/>
        <v>45220.033</v>
      </c>
      <c r="O231" s="279">
        <f t="shared" si="70"/>
        <v>337.9</v>
      </c>
      <c r="P231" s="279">
        <f t="shared" si="70"/>
        <v>0</v>
      </c>
      <c r="Q231" s="279">
        <f t="shared" si="70"/>
        <v>45557.933000000005</v>
      </c>
      <c r="R231" s="279"/>
      <c r="S231" s="279"/>
    </row>
    <row r="232" spans="1:19" ht="19.5" customHeight="1">
      <c r="A232" s="554" t="s">
        <v>149</v>
      </c>
      <c r="B232" s="554"/>
      <c r="C232" s="554"/>
      <c r="D232" s="554"/>
      <c r="E232" s="554"/>
      <c r="F232" s="554"/>
      <c r="G232" s="6"/>
      <c r="H232" s="303"/>
      <c r="I232" s="303"/>
      <c r="J232" s="303"/>
      <c r="K232" s="303"/>
      <c r="L232" s="303"/>
      <c r="M232" s="294"/>
      <c r="N232" s="294"/>
      <c r="O232" s="294"/>
      <c r="P232" s="294"/>
      <c r="Q232" s="286"/>
      <c r="R232" s="296"/>
      <c r="S232" s="296"/>
    </row>
    <row r="233" spans="1:19" ht="92.25" customHeight="1">
      <c r="A233" s="534" t="s">
        <v>7</v>
      </c>
      <c r="B233" s="534" t="s">
        <v>301</v>
      </c>
      <c r="C233" s="534" t="s">
        <v>482</v>
      </c>
      <c r="D233" s="551" t="s">
        <v>416</v>
      </c>
      <c r="E233" s="582" t="s">
        <v>603</v>
      </c>
      <c r="F233" s="528" t="s">
        <v>485</v>
      </c>
      <c r="G233" s="547" t="s">
        <v>740</v>
      </c>
      <c r="H233" s="212">
        <f>L233</f>
        <v>91.5</v>
      </c>
      <c r="I233" s="300">
        <v>91.5</v>
      </c>
      <c r="J233" s="300">
        <v>0</v>
      </c>
      <c r="K233" s="300">
        <v>0</v>
      </c>
      <c r="L233" s="482">
        <f>J233+I233+K233</f>
        <v>91.5</v>
      </c>
      <c r="M233" s="470">
        <f>SUM(N233:P233)</f>
        <v>0</v>
      </c>
      <c r="N233" s="549">
        <v>0</v>
      </c>
      <c r="O233" s="294">
        <v>0</v>
      </c>
      <c r="P233" s="294">
        <v>0</v>
      </c>
      <c r="Q233" s="286">
        <f>N233</f>
        <v>0</v>
      </c>
      <c r="R233" s="537" t="s">
        <v>628</v>
      </c>
      <c r="S233" s="570">
        <v>0</v>
      </c>
    </row>
    <row r="234" spans="1:19" ht="69.75" customHeight="1">
      <c r="A234" s="531"/>
      <c r="B234" s="531"/>
      <c r="C234" s="531"/>
      <c r="D234" s="553"/>
      <c r="E234" s="583"/>
      <c r="F234" s="529"/>
      <c r="G234" s="548"/>
      <c r="H234" s="212">
        <f>L234</f>
        <v>142.6</v>
      </c>
      <c r="I234" s="83">
        <v>142.6</v>
      </c>
      <c r="J234" s="300">
        <v>0</v>
      </c>
      <c r="K234" s="300">
        <v>0</v>
      </c>
      <c r="L234" s="482">
        <f>J234+I234+K234</f>
        <v>142.6</v>
      </c>
      <c r="M234" s="470">
        <f>SUM(N234:P234)</f>
        <v>0</v>
      </c>
      <c r="N234" s="550"/>
      <c r="O234" s="294">
        <v>0</v>
      </c>
      <c r="P234" s="294">
        <v>0</v>
      </c>
      <c r="Q234" s="286">
        <f>N234</f>
        <v>0</v>
      </c>
      <c r="R234" s="538"/>
      <c r="S234" s="571"/>
    </row>
    <row r="235" spans="1:19" s="278" customFormat="1" ht="27.75" customHeight="1">
      <c r="A235" s="309"/>
      <c r="B235" s="34" t="s">
        <v>316</v>
      </c>
      <c r="C235" s="309"/>
      <c r="D235" s="309"/>
      <c r="E235" s="309"/>
      <c r="F235" s="309"/>
      <c r="G235" s="309"/>
      <c r="H235" s="309">
        <f aca="true" t="shared" si="71" ref="H235:Q235">SUM(H233:H234)</f>
        <v>234.1</v>
      </c>
      <c r="I235" s="309">
        <f t="shared" si="71"/>
        <v>234.1</v>
      </c>
      <c r="J235" s="309">
        <f t="shared" si="71"/>
        <v>0</v>
      </c>
      <c r="K235" s="309">
        <f t="shared" si="71"/>
        <v>0</v>
      </c>
      <c r="L235" s="309">
        <f t="shared" si="71"/>
        <v>234.1</v>
      </c>
      <c r="M235" s="309">
        <f t="shared" si="71"/>
        <v>0</v>
      </c>
      <c r="N235" s="309">
        <f t="shared" si="71"/>
        <v>0</v>
      </c>
      <c r="O235" s="309">
        <f t="shared" si="71"/>
        <v>0</v>
      </c>
      <c r="P235" s="309">
        <f t="shared" si="71"/>
        <v>0</v>
      </c>
      <c r="Q235" s="309">
        <f t="shared" si="71"/>
        <v>0</v>
      </c>
      <c r="R235" s="309"/>
      <c r="S235" s="309"/>
    </row>
    <row r="236" spans="1:19" ht="47.25" customHeight="1">
      <c r="A236" s="448" t="s">
        <v>11</v>
      </c>
      <c r="B236" s="17" t="s">
        <v>307</v>
      </c>
      <c r="C236" s="448" t="s">
        <v>154</v>
      </c>
      <c r="D236" s="73" t="s">
        <v>178</v>
      </c>
      <c r="E236" s="304" t="s">
        <v>449</v>
      </c>
      <c r="F236" s="244" t="s">
        <v>501</v>
      </c>
      <c r="G236" s="291">
        <v>245</v>
      </c>
      <c r="H236" s="214">
        <f>L236</f>
        <v>7467.6</v>
      </c>
      <c r="I236" s="301">
        <v>7350</v>
      </c>
      <c r="J236" s="301">
        <v>117.6</v>
      </c>
      <c r="K236" s="301">
        <v>0</v>
      </c>
      <c r="L236" s="482">
        <f>J236+I236+K236</f>
        <v>7467.6</v>
      </c>
      <c r="M236" s="470">
        <f>Q236</f>
        <v>3642.836</v>
      </c>
      <c r="N236" s="286">
        <v>3585.1</v>
      </c>
      <c r="O236" s="294">
        <v>57.736</v>
      </c>
      <c r="P236" s="294">
        <v>0</v>
      </c>
      <c r="Q236" s="286">
        <f>O236+N236</f>
        <v>3642.836</v>
      </c>
      <c r="R236" s="299">
        <v>175</v>
      </c>
      <c r="S236" s="296">
        <v>26</v>
      </c>
    </row>
    <row r="237" spans="1:19" s="278" customFormat="1" ht="30.75" customHeight="1">
      <c r="A237" s="309"/>
      <c r="B237" s="103" t="s">
        <v>316</v>
      </c>
      <c r="C237" s="309"/>
      <c r="D237" s="309"/>
      <c r="E237" s="309"/>
      <c r="F237" s="309"/>
      <c r="G237" s="309"/>
      <c r="H237" s="279">
        <f>SUM(H236)</f>
        <v>7467.6</v>
      </c>
      <c r="I237" s="279">
        <f aca="true" t="shared" si="72" ref="I237:Q237">SUM(I236)</f>
        <v>7350</v>
      </c>
      <c r="J237" s="279">
        <f t="shared" si="72"/>
        <v>117.6</v>
      </c>
      <c r="K237" s="279">
        <f t="shared" si="72"/>
        <v>0</v>
      </c>
      <c r="L237" s="279">
        <f t="shared" si="72"/>
        <v>7467.6</v>
      </c>
      <c r="M237" s="279">
        <f t="shared" si="72"/>
        <v>3642.836</v>
      </c>
      <c r="N237" s="279">
        <f t="shared" si="72"/>
        <v>3585.1</v>
      </c>
      <c r="O237" s="279">
        <f t="shared" si="72"/>
        <v>57.736</v>
      </c>
      <c r="P237" s="279">
        <f t="shared" si="72"/>
        <v>0</v>
      </c>
      <c r="Q237" s="279">
        <f t="shared" si="72"/>
        <v>3642.836</v>
      </c>
      <c r="R237" s="279"/>
      <c r="S237" s="279"/>
    </row>
    <row r="238" spans="1:19" ht="27" customHeight="1">
      <c r="A238" s="448" t="s">
        <v>13</v>
      </c>
      <c r="B238" s="534" t="s">
        <v>659</v>
      </c>
      <c r="C238" s="448" t="s">
        <v>516</v>
      </c>
      <c r="D238" s="551" t="s">
        <v>302</v>
      </c>
      <c r="E238" s="203"/>
      <c r="F238" s="448"/>
      <c r="G238" s="291"/>
      <c r="H238" s="214"/>
      <c r="I238" s="300"/>
      <c r="J238" s="300"/>
      <c r="K238" s="300"/>
      <c r="L238" s="300"/>
      <c r="M238" s="294"/>
      <c r="N238" s="294"/>
      <c r="O238" s="294"/>
      <c r="P238" s="294"/>
      <c r="Q238" s="286"/>
      <c r="R238" s="296"/>
      <c r="S238" s="296"/>
    </row>
    <row r="239" spans="1:19" ht="24">
      <c r="A239" s="448"/>
      <c r="B239" s="530"/>
      <c r="C239" s="448" t="s">
        <v>506</v>
      </c>
      <c r="D239" s="552"/>
      <c r="E239" s="291" t="s">
        <v>648</v>
      </c>
      <c r="F239" s="244" t="s">
        <v>515</v>
      </c>
      <c r="G239" s="87"/>
      <c r="H239" s="214">
        <f>L239</f>
        <v>23.1</v>
      </c>
      <c r="I239" s="300">
        <v>0</v>
      </c>
      <c r="J239" s="300">
        <v>23.1</v>
      </c>
      <c r="K239" s="300">
        <v>0</v>
      </c>
      <c r="L239" s="482">
        <f>I239+J239+K239</f>
        <v>23.1</v>
      </c>
      <c r="M239" s="470">
        <f>Q239</f>
        <v>23.1</v>
      </c>
      <c r="N239" s="294">
        <v>0</v>
      </c>
      <c r="O239" s="294">
        <v>23.1</v>
      </c>
      <c r="P239" s="294">
        <v>0</v>
      </c>
      <c r="Q239" s="286">
        <f>N239+O239+P239</f>
        <v>23.1</v>
      </c>
      <c r="R239" s="296">
        <v>0</v>
      </c>
      <c r="S239" s="296">
        <v>0</v>
      </c>
    </row>
    <row r="240" spans="1:19" ht="74.25" customHeight="1">
      <c r="A240" s="448"/>
      <c r="B240" s="530"/>
      <c r="C240" s="211" t="s">
        <v>507</v>
      </c>
      <c r="D240" s="552"/>
      <c r="E240" s="291" t="s">
        <v>649</v>
      </c>
      <c r="F240" s="244" t="s">
        <v>660</v>
      </c>
      <c r="G240" s="87">
        <v>250</v>
      </c>
      <c r="H240" s="214">
        <f aca="true" t="shared" si="73" ref="H240:H252">L240</f>
        <v>3364.9</v>
      </c>
      <c r="I240" s="300">
        <v>0</v>
      </c>
      <c r="J240" s="300">
        <v>0</v>
      </c>
      <c r="K240" s="300">
        <v>3364.9</v>
      </c>
      <c r="L240" s="482">
        <f aca="true" t="shared" si="74" ref="L240:L252">I240+J240+K240</f>
        <v>3364.9</v>
      </c>
      <c r="M240" s="470">
        <f>Q240</f>
        <v>1002.3</v>
      </c>
      <c r="N240" s="294">
        <v>0</v>
      </c>
      <c r="O240" s="294">
        <v>0</v>
      </c>
      <c r="P240" s="294">
        <v>1002.3</v>
      </c>
      <c r="Q240" s="286">
        <f>N240+O240+P240</f>
        <v>1002.3</v>
      </c>
      <c r="R240" s="204">
        <v>31</v>
      </c>
      <c r="S240" s="296">
        <v>5</v>
      </c>
    </row>
    <row r="241" spans="1:19" ht="168" customHeight="1">
      <c r="A241" s="448"/>
      <c r="B241" s="530"/>
      <c r="C241" s="211" t="s">
        <v>508</v>
      </c>
      <c r="D241" s="552"/>
      <c r="E241" s="291" t="s">
        <v>650</v>
      </c>
      <c r="F241" s="244" t="s">
        <v>660</v>
      </c>
      <c r="G241" s="87">
        <v>25</v>
      </c>
      <c r="H241" s="214">
        <f t="shared" si="73"/>
        <v>841.2</v>
      </c>
      <c r="I241" s="300">
        <v>0</v>
      </c>
      <c r="J241" s="300">
        <v>0</v>
      </c>
      <c r="K241" s="300">
        <v>841.2</v>
      </c>
      <c r="L241" s="482">
        <f t="shared" si="74"/>
        <v>841.2</v>
      </c>
      <c r="M241" s="470">
        <f>Q241</f>
        <v>136.4</v>
      </c>
      <c r="N241" s="294">
        <v>0</v>
      </c>
      <c r="O241" s="294">
        <v>0</v>
      </c>
      <c r="P241" s="294">
        <v>136.4</v>
      </c>
      <c r="Q241" s="286">
        <f aca="true" t="shared" si="75" ref="Q241:Q252">N241+O241+P241</f>
        <v>136.4</v>
      </c>
      <c r="R241" s="204">
        <v>4</v>
      </c>
      <c r="S241" s="296">
        <v>2</v>
      </c>
    </row>
    <row r="242" spans="1:19" ht="60" customHeight="1">
      <c r="A242" s="448"/>
      <c r="B242" s="530"/>
      <c r="C242" s="211" t="s">
        <v>509</v>
      </c>
      <c r="D242" s="552"/>
      <c r="E242" s="291" t="s">
        <v>651</v>
      </c>
      <c r="F242" s="244" t="s">
        <v>660</v>
      </c>
      <c r="G242" s="87">
        <v>5</v>
      </c>
      <c r="H242" s="214">
        <f t="shared" si="73"/>
        <v>0</v>
      </c>
      <c r="I242" s="300">
        <v>0</v>
      </c>
      <c r="J242" s="300">
        <v>0</v>
      </c>
      <c r="K242" s="300">
        <v>0</v>
      </c>
      <c r="L242" s="482">
        <f t="shared" si="74"/>
        <v>0</v>
      </c>
      <c r="M242" s="470">
        <f aca="true" t="shared" si="76" ref="M242:M252">Q242</f>
        <v>0</v>
      </c>
      <c r="N242" s="294">
        <v>0</v>
      </c>
      <c r="O242" s="294">
        <v>0</v>
      </c>
      <c r="P242" s="294">
        <v>0</v>
      </c>
      <c r="Q242" s="286">
        <f t="shared" si="75"/>
        <v>0</v>
      </c>
      <c r="R242" s="299">
        <v>0</v>
      </c>
      <c r="S242" s="296">
        <v>0</v>
      </c>
    </row>
    <row r="243" spans="1:19" ht="48">
      <c r="A243" s="448"/>
      <c r="B243" s="530"/>
      <c r="C243" s="211" t="s">
        <v>510</v>
      </c>
      <c r="D243" s="552"/>
      <c r="E243" s="291" t="s">
        <v>652</v>
      </c>
      <c r="F243" s="244" t="s">
        <v>660</v>
      </c>
      <c r="G243" s="234">
        <v>858</v>
      </c>
      <c r="H243" s="214">
        <f t="shared" si="73"/>
        <v>21572.1</v>
      </c>
      <c r="I243" s="300">
        <v>0</v>
      </c>
      <c r="J243" s="300">
        <v>0</v>
      </c>
      <c r="K243" s="300">
        <v>21572.1</v>
      </c>
      <c r="L243" s="482">
        <f t="shared" si="74"/>
        <v>21572.1</v>
      </c>
      <c r="M243" s="470">
        <f t="shared" si="76"/>
        <v>5009.6</v>
      </c>
      <c r="N243" s="294">
        <v>0</v>
      </c>
      <c r="O243" s="294">
        <v>0</v>
      </c>
      <c r="P243" s="294">
        <v>5009.6</v>
      </c>
      <c r="Q243" s="286">
        <f t="shared" si="75"/>
        <v>5009.6</v>
      </c>
      <c r="R243" s="299">
        <v>157</v>
      </c>
      <c r="S243" s="296">
        <v>87</v>
      </c>
    </row>
    <row r="244" spans="1:19" ht="36">
      <c r="A244" s="448"/>
      <c r="B244" s="530"/>
      <c r="C244" s="448" t="s">
        <v>511</v>
      </c>
      <c r="D244" s="552"/>
      <c r="E244" s="291" t="s">
        <v>653</v>
      </c>
      <c r="F244" s="244" t="s">
        <v>661</v>
      </c>
      <c r="G244" s="87">
        <v>20</v>
      </c>
      <c r="H244" s="214">
        <f t="shared" si="73"/>
        <v>3528</v>
      </c>
      <c r="I244" s="300">
        <v>3528</v>
      </c>
      <c r="J244" s="300">
        <v>0</v>
      </c>
      <c r="K244" s="300">
        <v>0</v>
      </c>
      <c r="L244" s="482">
        <f t="shared" si="74"/>
        <v>3528</v>
      </c>
      <c r="M244" s="470">
        <f t="shared" si="76"/>
        <v>1209.6</v>
      </c>
      <c r="N244" s="294">
        <v>1209.6</v>
      </c>
      <c r="O244" s="294">
        <v>0</v>
      </c>
      <c r="P244" s="294">
        <v>0</v>
      </c>
      <c r="Q244" s="286">
        <f t="shared" si="75"/>
        <v>1209.6</v>
      </c>
      <c r="R244" s="299">
        <v>7</v>
      </c>
      <c r="S244" s="296">
        <v>0</v>
      </c>
    </row>
    <row r="245" spans="1:19" ht="48">
      <c r="A245" s="448"/>
      <c r="B245" s="530"/>
      <c r="C245" s="448" t="s">
        <v>512</v>
      </c>
      <c r="D245" s="552"/>
      <c r="E245" s="291" t="s">
        <v>654</v>
      </c>
      <c r="F245" s="244" t="s">
        <v>515</v>
      </c>
      <c r="G245" s="87"/>
      <c r="H245" s="214">
        <f t="shared" si="73"/>
        <v>0</v>
      </c>
      <c r="I245" s="300">
        <v>0</v>
      </c>
      <c r="J245" s="300"/>
      <c r="K245" s="300">
        <v>0</v>
      </c>
      <c r="L245" s="482">
        <f t="shared" si="74"/>
        <v>0</v>
      </c>
      <c r="M245" s="470">
        <f t="shared" si="76"/>
        <v>0</v>
      </c>
      <c r="N245" s="294">
        <v>0</v>
      </c>
      <c r="O245" s="294">
        <v>0</v>
      </c>
      <c r="P245" s="294">
        <v>0</v>
      </c>
      <c r="Q245" s="286">
        <f t="shared" si="75"/>
        <v>0</v>
      </c>
      <c r="R245" s="299">
        <v>0</v>
      </c>
      <c r="S245" s="296">
        <v>0</v>
      </c>
    </row>
    <row r="246" spans="1:19" ht="96" customHeight="1">
      <c r="A246" s="448"/>
      <c r="B246" s="530"/>
      <c r="C246" s="448" t="s">
        <v>513</v>
      </c>
      <c r="D246" s="552"/>
      <c r="E246" s="291" t="s">
        <v>655</v>
      </c>
      <c r="F246" s="244" t="s">
        <v>515</v>
      </c>
      <c r="G246" s="87">
        <v>175</v>
      </c>
      <c r="H246" s="214">
        <f t="shared" si="73"/>
        <v>6575.200000000001</v>
      </c>
      <c r="I246" s="300">
        <v>829.6</v>
      </c>
      <c r="J246" s="300">
        <v>5745.6</v>
      </c>
      <c r="K246" s="300">
        <v>0</v>
      </c>
      <c r="L246" s="482">
        <f t="shared" si="74"/>
        <v>6575.200000000001</v>
      </c>
      <c r="M246" s="470">
        <f t="shared" si="76"/>
        <v>435.984</v>
      </c>
      <c r="N246" s="294">
        <v>33.4</v>
      </c>
      <c r="O246" s="294">
        <v>402.584</v>
      </c>
      <c r="P246" s="294">
        <v>0</v>
      </c>
      <c r="Q246" s="286">
        <f t="shared" si="75"/>
        <v>435.984</v>
      </c>
      <c r="R246" s="299">
        <v>11</v>
      </c>
      <c r="S246" s="296">
        <v>5</v>
      </c>
    </row>
    <row r="247" spans="1:19" ht="60">
      <c r="A247" s="448"/>
      <c r="B247" s="530"/>
      <c r="C247" s="448" t="s">
        <v>514</v>
      </c>
      <c r="D247" s="552"/>
      <c r="E247" s="291" t="s">
        <v>656</v>
      </c>
      <c r="F247" s="244" t="s">
        <v>515</v>
      </c>
      <c r="G247" s="87" t="s">
        <v>662</v>
      </c>
      <c r="H247" s="214">
        <f t="shared" si="73"/>
        <v>0</v>
      </c>
      <c r="I247" s="300">
        <v>0</v>
      </c>
      <c r="J247" s="300">
        <v>0</v>
      </c>
      <c r="K247" s="300">
        <v>0</v>
      </c>
      <c r="L247" s="482">
        <f t="shared" si="74"/>
        <v>0</v>
      </c>
      <c r="M247" s="470">
        <f t="shared" si="76"/>
        <v>0</v>
      </c>
      <c r="N247" s="294">
        <v>0</v>
      </c>
      <c r="O247" s="294">
        <v>0</v>
      </c>
      <c r="P247" s="294">
        <v>0</v>
      </c>
      <c r="Q247" s="286">
        <f t="shared" si="75"/>
        <v>0</v>
      </c>
      <c r="R247" s="299">
        <v>0</v>
      </c>
      <c r="S247" s="296">
        <v>0</v>
      </c>
    </row>
    <row r="248" spans="1:19" ht="48">
      <c r="A248" s="448"/>
      <c r="B248" s="530"/>
      <c r="C248" s="448" t="s">
        <v>590</v>
      </c>
      <c r="D248" s="552"/>
      <c r="E248" s="291" t="s">
        <v>657</v>
      </c>
      <c r="F248" s="244"/>
      <c r="G248" s="291"/>
      <c r="H248" s="214">
        <f t="shared" si="73"/>
        <v>326.9</v>
      </c>
      <c r="I248" s="300">
        <v>0</v>
      </c>
      <c r="J248" s="300">
        <v>326.9</v>
      </c>
      <c r="K248" s="300">
        <v>0</v>
      </c>
      <c r="L248" s="482">
        <f t="shared" si="74"/>
        <v>326.9</v>
      </c>
      <c r="M248" s="470">
        <f t="shared" si="76"/>
        <v>0</v>
      </c>
      <c r="N248" s="294">
        <v>0</v>
      </c>
      <c r="O248" s="294">
        <v>0</v>
      </c>
      <c r="P248" s="294">
        <v>0</v>
      </c>
      <c r="Q248" s="286">
        <f t="shared" si="75"/>
        <v>0</v>
      </c>
      <c r="R248" s="299">
        <v>0</v>
      </c>
      <c r="S248" s="296">
        <v>0</v>
      </c>
    </row>
    <row r="249" spans="1:19" ht="78.75" customHeight="1">
      <c r="A249" s="448"/>
      <c r="B249" s="531"/>
      <c r="C249" s="448" t="s">
        <v>663</v>
      </c>
      <c r="D249" s="553"/>
      <c r="E249" s="291" t="s">
        <v>658</v>
      </c>
      <c r="F249" s="244" t="s">
        <v>660</v>
      </c>
      <c r="G249" s="87">
        <v>100</v>
      </c>
      <c r="H249" s="214">
        <f t="shared" si="73"/>
        <v>1682.4</v>
      </c>
      <c r="I249" s="300">
        <v>0</v>
      </c>
      <c r="J249" s="300">
        <v>0</v>
      </c>
      <c r="K249" s="300">
        <v>1682.4</v>
      </c>
      <c r="L249" s="482">
        <f t="shared" si="74"/>
        <v>1682.4</v>
      </c>
      <c r="M249" s="470">
        <f t="shared" si="76"/>
        <v>0</v>
      </c>
      <c r="N249" s="294">
        <v>0</v>
      </c>
      <c r="O249" s="294">
        <v>0</v>
      </c>
      <c r="P249" s="294">
        <v>0</v>
      </c>
      <c r="Q249" s="286">
        <f t="shared" si="75"/>
        <v>0</v>
      </c>
      <c r="R249" s="299">
        <v>0</v>
      </c>
      <c r="S249" s="296">
        <v>0</v>
      </c>
    </row>
    <row r="250" spans="1:19" ht="64.5" customHeight="1">
      <c r="A250" s="448"/>
      <c r="B250" s="445"/>
      <c r="C250" s="448" t="s">
        <v>584</v>
      </c>
      <c r="D250" s="452"/>
      <c r="E250" s="291" t="s">
        <v>585</v>
      </c>
      <c r="F250" s="244">
        <v>31.291</v>
      </c>
      <c r="G250" s="87">
        <v>164</v>
      </c>
      <c r="H250" s="214">
        <f t="shared" si="73"/>
        <v>5148.2</v>
      </c>
      <c r="I250" s="300">
        <v>0</v>
      </c>
      <c r="J250" s="300">
        <v>0</v>
      </c>
      <c r="K250" s="300">
        <f>2490+605.7+841.2+336.5+302.8+572</f>
        <v>5148.2</v>
      </c>
      <c r="L250" s="482">
        <f t="shared" si="74"/>
        <v>5148.2</v>
      </c>
      <c r="M250" s="470">
        <f t="shared" si="76"/>
        <v>1063.6</v>
      </c>
      <c r="N250" s="294">
        <v>0</v>
      </c>
      <c r="O250" s="294">
        <v>0</v>
      </c>
      <c r="P250" s="294">
        <v>1063.6</v>
      </c>
      <c r="Q250" s="286">
        <f t="shared" si="75"/>
        <v>1063.6</v>
      </c>
      <c r="R250" s="299">
        <v>35</v>
      </c>
      <c r="S250" s="296">
        <v>35</v>
      </c>
    </row>
    <row r="251" spans="1:19" ht="64.5" customHeight="1">
      <c r="A251" s="448"/>
      <c r="B251" s="534" t="s">
        <v>664</v>
      </c>
      <c r="C251" s="211" t="s">
        <v>665</v>
      </c>
      <c r="D251" s="452"/>
      <c r="E251" s="582" t="s">
        <v>667</v>
      </c>
      <c r="F251" s="244" t="s">
        <v>515</v>
      </c>
      <c r="G251" s="222">
        <v>23</v>
      </c>
      <c r="H251" s="214">
        <f t="shared" si="73"/>
        <v>1062.3</v>
      </c>
      <c r="I251" s="300">
        <v>0</v>
      </c>
      <c r="J251" s="300">
        <v>1062.3</v>
      </c>
      <c r="K251" s="300">
        <v>0</v>
      </c>
      <c r="L251" s="482">
        <f t="shared" si="74"/>
        <v>1062.3</v>
      </c>
      <c r="M251" s="470">
        <f t="shared" si="76"/>
        <v>217.4</v>
      </c>
      <c r="N251" s="294">
        <v>0</v>
      </c>
      <c r="O251" s="294">
        <v>217.4</v>
      </c>
      <c r="P251" s="294">
        <v>0</v>
      </c>
      <c r="Q251" s="286">
        <f t="shared" si="75"/>
        <v>217.4</v>
      </c>
      <c r="R251" s="299">
        <v>8</v>
      </c>
      <c r="S251" s="296">
        <v>3</v>
      </c>
    </row>
    <row r="252" spans="1:19" ht="64.5" customHeight="1">
      <c r="A252" s="448"/>
      <c r="B252" s="531"/>
      <c r="C252" s="211" t="s">
        <v>666</v>
      </c>
      <c r="D252" s="452"/>
      <c r="E252" s="583"/>
      <c r="F252" s="244" t="s">
        <v>668</v>
      </c>
      <c r="G252" s="222">
        <v>5</v>
      </c>
      <c r="H252" s="214">
        <f t="shared" si="73"/>
        <v>136.6</v>
      </c>
      <c r="I252" s="300">
        <v>136.6</v>
      </c>
      <c r="J252" s="300">
        <v>0</v>
      </c>
      <c r="K252" s="300">
        <v>0</v>
      </c>
      <c r="L252" s="482">
        <f t="shared" si="74"/>
        <v>136.6</v>
      </c>
      <c r="M252" s="470">
        <f t="shared" si="76"/>
        <v>105.6</v>
      </c>
      <c r="N252" s="294">
        <v>105.6</v>
      </c>
      <c r="O252" s="294">
        <v>0</v>
      </c>
      <c r="P252" s="294">
        <v>0</v>
      </c>
      <c r="Q252" s="286">
        <f t="shared" si="75"/>
        <v>105.6</v>
      </c>
      <c r="R252" s="299">
        <v>3</v>
      </c>
      <c r="S252" s="296">
        <v>3</v>
      </c>
    </row>
    <row r="253" spans="1:19" s="278" customFormat="1" ht="23.25" customHeight="1">
      <c r="A253" s="309"/>
      <c r="B253" s="34" t="s">
        <v>316</v>
      </c>
      <c r="C253" s="309"/>
      <c r="D253" s="309"/>
      <c r="E253" s="213"/>
      <c r="F253" s="309"/>
      <c r="G253" s="309"/>
      <c r="H253" s="309">
        <f>H252+H251+H250+H249+H248+H247+H246+H245+H244+H243+H242+H241+H240+H239</f>
        <v>44260.899999999994</v>
      </c>
      <c r="I253" s="309">
        <f aca="true" t="shared" si="77" ref="I253:Q253">I252+I251+I250+I249+I248+I247+I246+I245+I244+I243+I242+I241+I240+I239</f>
        <v>4494.2</v>
      </c>
      <c r="J253" s="309">
        <f t="shared" si="77"/>
        <v>7157.900000000001</v>
      </c>
      <c r="K253" s="309">
        <f t="shared" si="77"/>
        <v>32608.8</v>
      </c>
      <c r="L253" s="309">
        <f t="shared" si="77"/>
        <v>44260.899999999994</v>
      </c>
      <c r="M253" s="309">
        <f t="shared" si="77"/>
        <v>9203.583999999999</v>
      </c>
      <c r="N253" s="309">
        <f t="shared" si="77"/>
        <v>1348.6</v>
      </c>
      <c r="O253" s="309">
        <f t="shared" si="77"/>
        <v>643.0840000000001</v>
      </c>
      <c r="P253" s="309">
        <f t="shared" si="77"/>
        <v>7211.900000000001</v>
      </c>
      <c r="Q253" s="309">
        <f t="shared" si="77"/>
        <v>9203.583999999999</v>
      </c>
      <c r="R253" s="309"/>
      <c r="S253" s="309"/>
    </row>
    <row r="254" spans="1:19" ht="66.75" customHeight="1">
      <c r="A254" s="448" t="s">
        <v>15</v>
      </c>
      <c r="B254" s="453" t="s">
        <v>150</v>
      </c>
      <c r="C254" s="448" t="s">
        <v>151</v>
      </c>
      <c r="D254" s="74" t="s">
        <v>335</v>
      </c>
      <c r="E254" s="332" t="s">
        <v>554</v>
      </c>
      <c r="F254" s="244" t="s">
        <v>699</v>
      </c>
      <c r="G254" s="291">
        <v>329</v>
      </c>
      <c r="H254" s="214">
        <f>L254</f>
        <v>33.4</v>
      </c>
      <c r="I254" s="300">
        <v>32.6</v>
      </c>
      <c r="J254" s="300">
        <v>0.8</v>
      </c>
      <c r="K254" s="300">
        <v>0</v>
      </c>
      <c r="L254" s="482">
        <f>J254+I254+K254</f>
        <v>33.4</v>
      </c>
      <c r="M254" s="470">
        <f>Q254</f>
        <v>24.2</v>
      </c>
      <c r="N254" s="286">
        <v>24</v>
      </c>
      <c r="O254" s="294">
        <v>0.2</v>
      </c>
      <c r="P254" s="294">
        <v>0</v>
      </c>
      <c r="Q254" s="286">
        <f>O254+N254</f>
        <v>24.2</v>
      </c>
      <c r="R254" s="299">
        <v>6</v>
      </c>
      <c r="S254" s="296">
        <v>0</v>
      </c>
    </row>
    <row r="255" spans="1:19" s="278" customFormat="1" ht="24.75" customHeight="1">
      <c r="A255" s="309"/>
      <c r="B255" s="34" t="s">
        <v>316</v>
      </c>
      <c r="C255" s="309"/>
      <c r="D255" s="309"/>
      <c r="E255" s="309"/>
      <c r="F255" s="309"/>
      <c r="G255" s="309"/>
      <c r="H255" s="309">
        <f>SUM(H254)</f>
        <v>33.4</v>
      </c>
      <c r="I255" s="309">
        <f aca="true" t="shared" si="78" ref="I255:Q255">SUM(I254)</f>
        <v>32.6</v>
      </c>
      <c r="J255" s="309">
        <f t="shared" si="78"/>
        <v>0.8</v>
      </c>
      <c r="K255" s="309">
        <f t="shared" si="78"/>
        <v>0</v>
      </c>
      <c r="L255" s="309">
        <f t="shared" si="78"/>
        <v>33.4</v>
      </c>
      <c r="M255" s="309">
        <f t="shared" si="78"/>
        <v>24.2</v>
      </c>
      <c r="N255" s="309">
        <f t="shared" si="78"/>
        <v>24</v>
      </c>
      <c r="O255" s="309">
        <f t="shared" si="78"/>
        <v>0.2</v>
      </c>
      <c r="P255" s="309">
        <f t="shared" si="78"/>
        <v>0</v>
      </c>
      <c r="Q255" s="309">
        <f t="shared" si="78"/>
        <v>24.2</v>
      </c>
      <c r="R255" s="309"/>
      <c r="S255" s="309"/>
    </row>
    <row r="256" spans="1:19" ht="96.75" customHeight="1">
      <c r="A256" s="534" t="s">
        <v>18</v>
      </c>
      <c r="B256" s="534" t="s">
        <v>152</v>
      </c>
      <c r="C256" s="448" t="s">
        <v>153</v>
      </c>
      <c r="D256" s="75" t="s">
        <v>431</v>
      </c>
      <c r="E256" s="333" t="s">
        <v>610</v>
      </c>
      <c r="F256" s="244">
        <v>2418.5</v>
      </c>
      <c r="G256" s="291">
        <v>11</v>
      </c>
      <c r="H256" s="214">
        <f>L256</f>
        <v>24403.5</v>
      </c>
      <c r="I256" s="313">
        <v>24403.5</v>
      </c>
      <c r="J256" s="313">
        <v>0</v>
      </c>
      <c r="K256" s="313">
        <v>0</v>
      </c>
      <c r="L256" s="482">
        <f>I256+J256+K256</f>
        <v>24403.5</v>
      </c>
      <c r="M256" s="470">
        <f>N256</f>
        <v>21020</v>
      </c>
      <c r="N256" s="231">
        <v>21020</v>
      </c>
      <c r="O256" s="294">
        <v>0</v>
      </c>
      <c r="P256" s="294">
        <v>0</v>
      </c>
      <c r="Q256" s="286">
        <f>M256</f>
        <v>21020</v>
      </c>
      <c r="R256" s="299">
        <v>7</v>
      </c>
      <c r="S256" s="296">
        <v>2</v>
      </c>
    </row>
    <row r="257" spans="1:19" ht="96.75" customHeight="1">
      <c r="A257" s="531"/>
      <c r="B257" s="531"/>
      <c r="C257" s="448" t="s">
        <v>542</v>
      </c>
      <c r="D257" s="75" t="s">
        <v>543</v>
      </c>
      <c r="E257" s="333" t="s">
        <v>611</v>
      </c>
      <c r="F257" s="244">
        <v>100</v>
      </c>
      <c r="G257" s="291">
        <v>1</v>
      </c>
      <c r="H257" s="214">
        <f>L257</f>
        <v>79.5</v>
      </c>
      <c r="I257" s="313">
        <v>79.5</v>
      </c>
      <c r="J257" s="313">
        <v>0</v>
      </c>
      <c r="K257" s="313">
        <v>0</v>
      </c>
      <c r="L257" s="482">
        <f>I257+J257+K257</f>
        <v>79.5</v>
      </c>
      <c r="M257" s="470">
        <f>N257</f>
        <v>79.4</v>
      </c>
      <c r="N257" s="286">
        <v>79.4</v>
      </c>
      <c r="O257" s="294">
        <v>0</v>
      </c>
      <c r="P257" s="294">
        <v>0</v>
      </c>
      <c r="Q257" s="286">
        <f>M257</f>
        <v>79.4</v>
      </c>
      <c r="R257" s="299">
        <v>1</v>
      </c>
      <c r="S257" s="296">
        <v>0</v>
      </c>
    </row>
    <row r="258" spans="1:19" s="278" customFormat="1" ht="21" customHeight="1">
      <c r="A258" s="309"/>
      <c r="B258" s="34" t="s">
        <v>316</v>
      </c>
      <c r="C258" s="309"/>
      <c r="D258" s="309"/>
      <c r="E258" s="309"/>
      <c r="F258" s="309"/>
      <c r="G258" s="309"/>
      <c r="H258" s="309">
        <f>SUM(H256:H257)</f>
        <v>24483</v>
      </c>
      <c r="I258" s="309">
        <f aca="true" t="shared" si="79" ref="I258:Q258">SUM(I256:I257)</f>
        <v>24483</v>
      </c>
      <c r="J258" s="309">
        <f t="shared" si="79"/>
        <v>0</v>
      </c>
      <c r="K258" s="309">
        <f t="shared" si="79"/>
        <v>0</v>
      </c>
      <c r="L258" s="309">
        <f t="shared" si="79"/>
        <v>24483</v>
      </c>
      <c r="M258" s="309">
        <f t="shared" si="79"/>
        <v>21099.4</v>
      </c>
      <c r="N258" s="309">
        <f t="shared" si="79"/>
        <v>21099.4</v>
      </c>
      <c r="O258" s="309">
        <f t="shared" si="79"/>
        <v>0</v>
      </c>
      <c r="P258" s="309">
        <f t="shared" si="79"/>
        <v>0</v>
      </c>
      <c r="Q258" s="309">
        <f t="shared" si="79"/>
        <v>21099.4</v>
      </c>
      <c r="R258" s="309"/>
      <c r="S258" s="309"/>
    </row>
    <row r="259" spans="1:19" s="307" customFormat="1" ht="108" hidden="1">
      <c r="A259" s="300" t="s">
        <v>23</v>
      </c>
      <c r="B259" s="453" t="s">
        <v>483</v>
      </c>
      <c r="C259" s="300" t="s">
        <v>368</v>
      </c>
      <c r="D259" s="68" t="s">
        <v>369</v>
      </c>
      <c r="E259" s="68" t="s">
        <v>370</v>
      </c>
      <c r="F259" s="300" t="s">
        <v>503</v>
      </c>
      <c r="G259" s="222"/>
      <c r="H259" s="214">
        <f>L259</f>
        <v>0</v>
      </c>
      <c r="I259" s="300">
        <v>0</v>
      </c>
      <c r="J259" s="300">
        <v>0</v>
      </c>
      <c r="K259" s="300">
        <v>0</v>
      </c>
      <c r="L259" s="303">
        <f>J259+I259+K259</f>
        <v>0</v>
      </c>
      <c r="M259" s="294">
        <f>Q259</f>
        <v>0</v>
      </c>
      <c r="N259" s="294">
        <v>0</v>
      </c>
      <c r="O259" s="294">
        <v>0</v>
      </c>
      <c r="P259" s="294">
        <v>0</v>
      </c>
      <c r="Q259" s="286">
        <f>O259+N259</f>
        <v>0</v>
      </c>
      <c r="R259" s="296">
        <v>0</v>
      </c>
      <c r="S259" s="242" t="s">
        <v>691</v>
      </c>
    </row>
    <row r="260" spans="1:19" s="278" customFormat="1" ht="33" customHeight="1" hidden="1">
      <c r="A260" s="309"/>
      <c r="B260" s="34" t="s">
        <v>316</v>
      </c>
      <c r="C260" s="309"/>
      <c r="D260" s="309"/>
      <c r="E260" s="309"/>
      <c r="F260" s="99"/>
      <c r="G260" s="99"/>
      <c r="H260" s="99">
        <f>SUM(H259)</f>
        <v>0</v>
      </c>
      <c r="I260" s="99">
        <f aca="true" t="shared" si="80" ref="I260:Q260">SUM(I259)</f>
        <v>0</v>
      </c>
      <c r="J260" s="99">
        <f t="shared" si="80"/>
        <v>0</v>
      </c>
      <c r="K260" s="99">
        <f t="shared" si="80"/>
        <v>0</v>
      </c>
      <c r="L260" s="99">
        <f t="shared" si="80"/>
        <v>0</v>
      </c>
      <c r="M260" s="99">
        <f t="shared" si="80"/>
        <v>0</v>
      </c>
      <c r="N260" s="99">
        <f t="shared" si="80"/>
        <v>0</v>
      </c>
      <c r="O260" s="99">
        <f t="shared" si="80"/>
        <v>0</v>
      </c>
      <c r="P260" s="99">
        <f t="shared" si="80"/>
        <v>0</v>
      </c>
      <c r="Q260" s="99">
        <f t="shared" si="80"/>
        <v>0</v>
      </c>
      <c r="R260" s="99"/>
      <c r="S260" s="148"/>
    </row>
    <row r="261" spans="1:19" ht="51" customHeight="1">
      <c r="A261" s="534" t="s">
        <v>25</v>
      </c>
      <c r="B261" s="534" t="s">
        <v>693</v>
      </c>
      <c r="C261" s="448" t="s">
        <v>155</v>
      </c>
      <c r="D261" s="535" t="s">
        <v>339</v>
      </c>
      <c r="E261" s="639" t="s">
        <v>694</v>
      </c>
      <c r="F261" s="244" t="s">
        <v>504</v>
      </c>
      <c r="G261" s="291">
        <v>43</v>
      </c>
      <c r="H261" s="214">
        <f>L261</f>
        <v>9100</v>
      </c>
      <c r="I261" s="300">
        <v>9100</v>
      </c>
      <c r="J261" s="300">
        <v>0</v>
      </c>
      <c r="K261" s="300">
        <v>0</v>
      </c>
      <c r="L261" s="482">
        <f>I261+J261+K261</f>
        <v>9100</v>
      </c>
      <c r="M261" s="470">
        <f>Q261</f>
        <v>4299.8</v>
      </c>
      <c r="N261" s="286">
        <v>4299.8</v>
      </c>
      <c r="O261" s="294">
        <v>0</v>
      </c>
      <c r="P261" s="294">
        <v>0</v>
      </c>
      <c r="Q261" s="286">
        <f>O261+N261</f>
        <v>4299.8</v>
      </c>
      <c r="R261" s="299">
        <v>12</v>
      </c>
      <c r="S261" s="296">
        <v>5</v>
      </c>
    </row>
    <row r="262" spans="1:19" ht="51" customHeight="1">
      <c r="A262" s="530"/>
      <c r="B262" s="530"/>
      <c r="C262" s="448" t="s">
        <v>156</v>
      </c>
      <c r="D262" s="536"/>
      <c r="E262" s="640"/>
      <c r="F262" s="244" t="s">
        <v>705</v>
      </c>
      <c r="G262" s="291">
        <v>500</v>
      </c>
      <c r="H262" s="214">
        <f>L262</f>
        <v>36531.7</v>
      </c>
      <c r="I262" s="300">
        <v>36531.7</v>
      </c>
      <c r="J262" s="300">
        <v>0</v>
      </c>
      <c r="K262" s="300">
        <v>0</v>
      </c>
      <c r="L262" s="482">
        <f>I262+J262+K262</f>
        <v>36531.7</v>
      </c>
      <c r="M262" s="470">
        <f>Q262</f>
        <v>17199.4</v>
      </c>
      <c r="N262" s="231">
        <v>17199.4</v>
      </c>
      <c r="O262" s="294">
        <v>0</v>
      </c>
      <c r="P262" s="294">
        <v>0</v>
      </c>
      <c r="Q262" s="286">
        <f>O262+N262</f>
        <v>17199.4</v>
      </c>
      <c r="R262" s="296">
        <v>560</v>
      </c>
      <c r="S262" s="296">
        <v>524</v>
      </c>
    </row>
    <row r="263" spans="1:20" ht="51" customHeight="1">
      <c r="A263" s="531"/>
      <c r="B263" s="531"/>
      <c r="C263" s="448" t="s">
        <v>695</v>
      </c>
      <c r="D263" s="447"/>
      <c r="E263" s="469" t="s">
        <v>696</v>
      </c>
      <c r="F263" s="244" t="s">
        <v>697</v>
      </c>
      <c r="G263" s="291">
        <v>29</v>
      </c>
      <c r="H263" s="214">
        <f>L263</f>
        <v>21347.8</v>
      </c>
      <c r="I263" s="300">
        <v>0</v>
      </c>
      <c r="J263" s="300">
        <v>0</v>
      </c>
      <c r="K263" s="300">
        <v>21347.8</v>
      </c>
      <c r="L263" s="482">
        <f>I263+J263+K263</f>
        <v>21347.8</v>
      </c>
      <c r="M263" s="470">
        <f>P263</f>
        <v>21347.8</v>
      </c>
      <c r="N263" s="231">
        <v>0</v>
      </c>
      <c r="O263" s="294">
        <v>0</v>
      </c>
      <c r="P263" s="294">
        <v>21347.8</v>
      </c>
      <c r="Q263" s="286">
        <f>O263+N263+P263</f>
        <v>21347.8</v>
      </c>
      <c r="R263" s="296">
        <v>0</v>
      </c>
      <c r="S263" s="296">
        <v>0</v>
      </c>
      <c r="T263" s="475"/>
    </row>
    <row r="264" spans="1:19" s="282" customFormat="1" ht="24" customHeight="1">
      <c r="A264" s="94"/>
      <c r="B264" s="95" t="s">
        <v>316</v>
      </c>
      <c r="C264" s="96"/>
      <c r="D264" s="243"/>
      <c r="E264" s="243"/>
      <c r="F264" s="97"/>
      <c r="G264" s="98"/>
      <c r="H264" s="309">
        <f>SUM(H261:H263)</f>
        <v>66979.5</v>
      </c>
      <c r="I264" s="309">
        <f aca="true" t="shared" si="81" ref="I264:Q264">SUM(I261:I263)</f>
        <v>45631.7</v>
      </c>
      <c r="J264" s="309">
        <f t="shared" si="81"/>
        <v>0</v>
      </c>
      <c r="K264" s="309">
        <f t="shared" si="81"/>
        <v>21347.8</v>
      </c>
      <c r="L264" s="309">
        <f t="shared" si="81"/>
        <v>66979.5</v>
      </c>
      <c r="M264" s="309">
        <f t="shared" si="81"/>
        <v>42847</v>
      </c>
      <c r="N264" s="309">
        <f t="shared" si="81"/>
        <v>21499.2</v>
      </c>
      <c r="O264" s="309">
        <f t="shared" si="81"/>
        <v>0</v>
      </c>
      <c r="P264" s="309">
        <f t="shared" si="81"/>
        <v>21347.8</v>
      </c>
      <c r="Q264" s="309">
        <f t="shared" si="81"/>
        <v>42847</v>
      </c>
      <c r="R264" s="309"/>
      <c r="S264" s="309"/>
    </row>
    <row r="265" spans="1:19" ht="86.25" customHeight="1">
      <c r="A265" s="39" t="s">
        <v>27</v>
      </c>
      <c r="B265" s="542" t="s">
        <v>453</v>
      </c>
      <c r="C265" s="448" t="s">
        <v>157</v>
      </c>
      <c r="D265" s="74" t="s">
        <v>315</v>
      </c>
      <c r="E265" s="332" t="s">
        <v>419</v>
      </c>
      <c r="F265" s="244" t="s">
        <v>739</v>
      </c>
      <c r="G265" s="291">
        <v>65</v>
      </c>
      <c r="H265" s="214">
        <f aca="true" t="shared" si="82" ref="H265:H271">L265</f>
        <v>332.5</v>
      </c>
      <c r="I265" s="301">
        <v>325</v>
      </c>
      <c r="J265" s="301">
        <v>7.5</v>
      </c>
      <c r="K265" s="301">
        <v>0</v>
      </c>
      <c r="L265" s="482">
        <f aca="true" t="shared" si="83" ref="L265:L271">J265+I265+K265</f>
        <v>332.5</v>
      </c>
      <c r="M265" s="470">
        <f aca="true" t="shared" si="84" ref="M265:M271">Q265</f>
        <v>0</v>
      </c>
      <c r="N265" s="294">
        <v>0</v>
      </c>
      <c r="O265" s="294">
        <v>0</v>
      </c>
      <c r="P265" s="294">
        <v>0</v>
      </c>
      <c r="Q265" s="286">
        <f>N265+O265</f>
        <v>0</v>
      </c>
      <c r="R265" s="299">
        <v>0</v>
      </c>
      <c r="S265" s="296">
        <v>0</v>
      </c>
    </row>
    <row r="266" spans="1:19" ht="84" customHeight="1">
      <c r="A266" s="40"/>
      <c r="B266" s="542"/>
      <c r="C266" s="448" t="s">
        <v>158</v>
      </c>
      <c r="D266" s="73" t="s">
        <v>179</v>
      </c>
      <c r="E266" s="304" t="s">
        <v>417</v>
      </c>
      <c r="F266" s="244" t="s">
        <v>418</v>
      </c>
      <c r="G266" s="291">
        <v>4</v>
      </c>
      <c r="H266" s="214">
        <f t="shared" si="82"/>
        <v>17</v>
      </c>
      <c r="I266" s="301">
        <v>16.6</v>
      </c>
      <c r="J266" s="301">
        <v>0.4</v>
      </c>
      <c r="K266" s="301">
        <v>0</v>
      </c>
      <c r="L266" s="477">
        <f t="shared" si="83"/>
        <v>17</v>
      </c>
      <c r="M266" s="470">
        <f t="shared" si="84"/>
        <v>0</v>
      </c>
      <c r="N266" s="294">
        <v>0</v>
      </c>
      <c r="O266" s="294">
        <v>0</v>
      </c>
      <c r="P266" s="294">
        <v>0</v>
      </c>
      <c r="Q266" s="286">
        <f>N266+O266</f>
        <v>0</v>
      </c>
      <c r="R266" s="299">
        <v>0</v>
      </c>
      <c r="S266" s="296">
        <v>0</v>
      </c>
    </row>
    <row r="267" spans="1:19" ht="75.75" customHeight="1">
      <c r="A267" s="534" t="s">
        <v>29</v>
      </c>
      <c r="B267" s="534" t="s">
        <v>692</v>
      </c>
      <c r="C267" s="448" t="s">
        <v>312</v>
      </c>
      <c r="D267" s="71" t="s">
        <v>313</v>
      </c>
      <c r="E267" s="291" t="s">
        <v>555</v>
      </c>
      <c r="F267" s="244" t="s">
        <v>520</v>
      </c>
      <c r="G267" s="291">
        <v>10</v>
      </c>
      <c r="H267" s="214">
        <f t="shared" si="82"/>
        <v>1980</v>
      </c>
      <c r="I267" s="300">
        <v>1980</v>
      </c>
      <c r="J267" s="300">
        <v>0</v>
      </c>
      <c r="K267" s="300">
        <v>0</v>
      </c>
      <c r="L267" s="477">
        <f t="shared" si="83"/>
        <v>1980</v>
      </c>
      <c r="M267" s="470">
        <f t="shared" si="84"/>
        <v>979</v>
      </c>
      <c r="N267" s="294">
        <v>979</v>
      </c>
      <c r="O267" s="294">
        <v>0</v>
      </c>
      <c r="P267" s="294">
        <v>0</v>
      </c>
      <c r="Q267" s="286">
        <f>N267+O267</f>
        <v>979</v>
      </c>
      <c r="R267" s="299">
        <v>10</v>
      </c>
      <c r="S267" s="296">
        <v>10</v>
      </c>
    </row>
    <row r="268" spans="1:19" ht="69.75" customHeight="1" hidden="1">
      <c r="A268" s="530"/>
      <c r="B268" s="530"/>
      <c r="C268" s="448" t="s">
        <v>133</v>
      </c>
      <c r="D268" s="55" t="s">
        <v>260</v>
      </c>
      <c r="E268" s="320" t="s">
        <v>367</v>
      </c>
      <c r="F268" s="244">
        <v>3</v>
      </c>
      <c r="G268" s="291">
        <v>0</v>
      </c>
      <c r="H268" s="214">
        <f t="shared" si="82"/>
        <v>0</v>
      </c>
      <c r="I268" s="314">
        <v>0</v>
      </c>
      <c r="J268" s="314">
        <v>0</v>
      </c>
      <c r="K268" s="314">
        <v>0</v>
      </c>
      <c r="L268" s="301">
        <f t="shared" si="83"/>
        <v>0</v>
      </c>
      <c r="M268" s="470">
        <f t="shared" si="84"/>
        <v>0</v>
      </c>
      <c r="N268" s="294">
        <v>0</v>
      </c>
      <c r="O268" s="294">
        <v>0</v>
      </c>
      <c r="P268" s="294">
        <v>0</v>
      </c>
      <c r="Q268" s="286">
        <f>N268+O268</f>
        <v>0</v>
      </c>
      <c r="R268" s="299">
        <v>0</v>
      </c>
      <c r="S268" s="296" t="s">
        <v>691</v>
      </c>
    </row>
    <row r="269" spans="1:19" ht="69.75" customHeight="1">
      <c r="A269" s="531"/>
      <c r="B269" s="531"/>
      <c r="C269" s="448" t="s">
        <v>676</v>
      </c>
      <c r="D269" s="55"/>
      <c r="E269" s="320" t="s">
        <v>677</v>
      </c>
      <c r="F269" s="244">
        <v>80</v>
      </c>
      <c r="G269" s="291">
        <v>9</v>
      </c>
      <c r="H269" s="214">
        <f t="shared" si="82"/>
        <v>3520</v>
      </c>
      <c r="I269" s="314">
        <v>3520</v>
      </c>
      <c r="J269" s="314">
        <v>0</v>
      </c>
      <c r="K269" s="314">
        <v>0</v>
      </c>
      <c r="L269" s="477">
        <f t="shared" si="83"/>
        <v>3520</v>
      </c>
      <c r="M269" s="470">
        <f t="shared" si="84"/>
        <v>1328.973</v>
      </c>
      <c r="N269" s="294">
        <v>1328.973</v>
      </c>
      <c r="O269" s="294">
        <v>0</v>
      </c>
      <c r="P269" s="294">
        <v>0</v>
      </c>
      <c r="Q269" s="286">
        <f>N269+O269</f>
        <v>1328.973</v>
      </c>
      <c r="R269" s="299" t="s">
        <v>949</v>
      </c>
      <c r="S269" s="296">
        <v>15</v>
      </c>
    </row>
    <row r="270" spans="1:20" ht="78" customHeight="1">
      <c r="A270" s="445" t="s">
        <v>72</v>
      </c>
      <c r="B270" s="445" t="s">
        <v>470</v>
      </c>
      <c r="C270" s="448" t="s">
        <v>471</v>
      </c>
      <c r="D270" s="55"/>
      <c r="E270" s="320" t="s">
        <v>472</v>
      </c>
      <c r="F270" s="244">
        <v>120.2</v>
      </c>
      <c r="G270" s="291">
        <v>10</v>
      </c>
      <c r="H270" s="214">
        <f t="shared" si="82"/>
        <v>807.9</v>
      </c>
      <c r="I270" s="314">
        <v>807.9</v>
      </c>
      <c r="J270" s="314">
        <v>0</v>
      </c>
      <c r="K270" s="314">
        <v>0</v>
      </c>
      <c r="L270" s="477">
        <f t="shared" si="83"/>
        <v>807.9</v>
      </c>
      <c r="M270" s="470">
        <f t="shared" si="84"/>
        <v>461.6</v>
      </c>
      <c r="N270" s="294">
        <v>0</v>
      </c>
      <c r="O270" s="294">
        <v>0</v>
      </c>
      <c r="P270" s="294">
        <v>461.6</v>
      </c>
      <c r="Q270" s="286">
        <f>N270+O270+P270</f>
        <v>461.6</v>
      </c>
      <c r="R270" s="299">
        <v>0</v>
      </c>
      <c r="S270" s="296">
        <v>0</v>
      </c>
      <c r="T270" s="292">
        <v>0</v>
      </c>
    </row>
    <row r="271" spans="1:19" ht="87.75" customHeight="1">
      <c r="A271" s="463" t="s">
        <v>76</v>
      </c>
      <c r="B271" s="463" t="s">
        <v>842</v>
      </c>
      <c r="C271" s="211" t="s">
        <v>488</v>
      </c>
      <c r="D271" s="400"/>
      <c r="E271" s="87" t="s">
        <v>556</v>
      </c>
      <c r="F271" s="401">
        <v>23.2</v>
      </c>
      <c r="G271" s="400">
        <v>2</v>
      </c>
      <c r="H271" s="214">
        <f t="shared" si="82"/>
        <v>76.5</v>
      </c>
      <c r="I271" s="315">
        <v>75.4</v>
      </c>
      <c r="J271" s="315">
        <v>1.1</v>
      </c>
      <c r="K271" s="315">
        <v>0</v>
      </c>
      <c r="L271" s="477">
        <f t="shared" si="83"/>
        <v>76.5</v>
      </c>
      <c r="M271" s="470">
        <f t="shared" si="84"/>
        <v>0</v>
      </c>
      <c r="N271" s="404">
        <v>0</v>
      </c>
      <c r="O271" s="404">
        <v>0</v>
      </c>
      <c r="P271" s="404">
        <v>0</v>
      </c>
      <c r="Q271" s="417">
        <v>0</v>
      </c>
      <c r="R271" s="79">
        <v>0</v>
      </c>
      <c r="S271" s="277">
        <v>0</v>
      </c>
    </row>
    <row r="272" spans="1:19" s="278" customFormat="1" ht="29.25" customHeight="1">
      <c r="A272" s="309"/>
      <c r="B272" s="34" t="s">
        <v>316</v>
      </c>
      <c r="C272" s="309"/>
      <c r="D272" s="309"/>
      <c r="E272" s="309"/>
      <c r="F272" s="309"/>
      <c r="G272" s="309"/>
      <c r="H272" s="309">
        <f>SUM(H265:H271)</f>
        <v>6733.9</v>
      </c>
      <c r="I272" s="309">
        <f aca="true" t="shared" si="85" ref="I272:Q272">SUM(I265:I271)</f>
        <v>6724.9</v>
      </c>
      <c r="J272" s="309">
        <f t="shared" si="85"/>
        <v>9</v>
      </c>
      <c r="K272" s="309">
        <f t="shared" si="85"/>
        <v>0</v>
      </c>
      <c r="L272" s="309">
        <f t="shared" si="85"/>
        <v>6733.9</v>
      </c>
      <c r="M272" s="309">
        <f t="shared" si="85"/>
        <v>2769.573</v>
      </c>
      <c r="N272" s="309">
        <f t="shared" si="85"/>
        <v>2307.973</v>
      </c>
      <c r="O272" s="309">
        <f t="shared" si="85"/>
        <v>0</v>
      </c>
      <c r="P272" s="309">
        <f t="shared" si="85"/>
        <v>461.6</v>
      </c>
      <c r="Q272" s="309">
        <f t="shared" si="85"/>
        <v>2769.573</v>
      </c>
      <c r="R272" s="309"/>
      <c r="S272" s="309"/>
    </row>
    <row r="273" spans="1:19" s="278" customFormat="1" ht="97.5" customHeight="1">
      <c r="A273" s="543" t="s">
        <v>80</v>
      </c>
      <c r="B273" s="545" t="s">
        <v>557</v>
      </c>
      <c r="C273" s="300" t="s">
        <v>558</v>
      </c>
      <c r="D273" s="303"/>
      <c r="E273" s="300" t="s">
        <v>670</v>
      </c>
      <c r="F273" s="252" t="s">
        <v>764</v>
      </c>
      <c r="G273" s="300" t="s">
        <v>763</v>
      </c>
      <c r="H273" s="214">
        <f>L273</f>
        <v>1047.5</v>
      </c>
      <c r="I273" s="300">
        <v>0</v>
      </c>
      <c r="J273" s="300">
        <v>0</v>
      </c>
      <c r="K273" s="300">
        <v>1047.5</v>
      </c>
      <c r="L273" s="477">
        <f>I273+J273+K273</f>
        <v>1047.5</v>
      </c>
      <c r="M273" s="470">
        <f>Q273</f>
        <v>576.75</v>
      </c>
      <c r="N273" s="294">
        <v>0</v>
      </c>
      <c r="O273" s="294">
        <v>0</v>
      </c>
      <c r="P273" s="294">
        <v>576.75</v>
      </c>
      <c r="Q273" s="294">
        <f>N273+O273+P273</f>
        <v>576.75</v>
      </c>
      <c r="R273" s="299" t="s">
        <v>851</v>
      </c>
      <c r="S273" s="296" t="s">
        <v>850</v>
      </c>
    </row>
    <row r="274" spans="1:19" s="278" customFormat="1" ht="97.5" customHeight="1">
      <c r="A274" s="544"/>
      <c r="B274" s="546"/>
      <c r="C274" s="300" t="s">
        <v>559</v>
      </c>
      <c r="D274" s="303"/>
      <c r="E274" s="300" t="s">
        <v>672</v>
      </c>
      <c r="F274" s="252" t="s">
        <v>764</v>
      </c>
      <c r="G274" s="300" t="s">
        <v>765</v>
      </c>
      <c r="H274" s="214">
        <f>L274</f>
        <v>0</v>
      </c>
      <c r="I274" s="300">
        <v>0</v>
      </c>
      <c r="J274" s="300">
        <v>0</v>
      </c>
      <c r="K274" s="300">
        <v>0</v>
      </c>
      <c r="L274" s="482">
        <f>I274+J274+K274</f>
        <v>0</v>
      </c>
      <c r="M274" s="470">
        <f>Q274</f>
        <v>0</v>
      </c>
      <c r="N274" s="294">
        <v>0</v>
      </c>
      <c r="O274" s="294">
        <v>0</v>
      </c>
      <c r="P274" s="294">
        <v>0</v>
      </c>
      <c r="Q274" s="294">
        <f>N274+O274+P274</f>
        <v>0</v>
      </c>
      <c r="R274" s="299">
        <v>0</v>
      </c>
      <c r="S274" s="296">
        <v>0</v>
      </c>
    </row>
    <row r="275" spans="1:19" s="278" customFormat="1" ht="29.25" customHeight="1">
      <c r="A275" s="309"/>
      <c r="B275" s="34" t="s">
        <v>316</v>
      </c>
      <c r="C275" s="309"/>
      <c r="D275" s="309"/>
      <c r="E275" s="309"/>
      <c r="F275" s="309"/>
      <c r="G275" s="309"/>
      <c r="H275" s="309">
        <f>H273+H274</f>
        <v>1047.5</v>
      </c>
      <c r="I275" s="309">
        <f aca="true" t="shared" si="86" ref="I275:Q275">I273+I274</f>
        <v>0</v>
      </c>
      <c r="J275" s="309">
        <f t="shared" si="86"/>
        <v>0</v>
      </c>
      <c r="K275" s="309">
        <f t="shared" si="86"/>
        <v>1047.5</v>
      </c>
      <c r="L275" s="309">
        <f t="shared" si="86"/>
        <v>1047.5</v>
      </c>
      <c r="M275" s="309">
        <f t="shared" si="86"/>
        <v>576.75</v>
      </c>
      <c r="N275" s="309">
        <f t="shared" si="86"/>
        <v>0</v>
      </c>
      <c r="O275" s="309">
        <f t="shared" si="86"/>
        <v>0</v>
      </c>
      <c r="P275" s="309">
        <f t="shared" si="86"/>
        <v>576.75</v>
      </c>
      <c r="Q275" s="309">
        <f t="shared" si="86"/>
        <v>576.75</v>
      </c>
      <c r="R275" s="309"/>
      <c r="S275" s="309"/>
    </row>
    <row r="276" spans="1:19" s="278" customFormat="1" ht="43.5" customHeight="1">
      <c r="A276" s="310"/>
      <c r="B276" s="33" t="s">
        <v>317</v>
      </c>
      <c r="C276" s="310"/>
      <c r="D276" s="310"/>
      <c r="E276" s="310"/>
      <c r="F276" s="310"/>
      <c r="G276" s="310"/>
      <c r="H276" s="310">
        <f>H275+H272+H264+H258+H255+H253+H237+H235+H231+H229+H227+H217+H214+H205+H150+H148+H145+H143+H141+H139+H133+H128+H125+H123+H121+H111+H109+H89+H58+H56+H53+H49+H47+H45+H42+H40+H38+H32+H25+H22+H14+H10</f>
        <v>2733528.197</v>
      </c>
      <c r="I276" s="310">
        <f aca="true" t="shared" si="87" ref="I276:P276">I275+I272+I264+I258+I255+I253+I237+I235+I231+I229+I227+I217+I214+I205+I150+I148+I145+I143+I141+I139+I133+I128+I125+I123+I121+I111+I109+I89+I58+I56+I53+I49+I47+I45+I42+I40+I38+I32+I25+I22+I14+I10</f>
        <v>2534247.8994500004</v>
      </c>
      <c r="J276" s="310">
        <f t="shared" si="87"/>
        <v>116695.79999999999</v>
      </c>
      <c r="K276" s="310">
        <f t="shared" si="87"/>
        <v>82584.5</v>
      </c>
      <c r="L276" s="310">
        <f t="shared" si="87"/>
        <v>2733528.197</v>
      </c>
      <c r="M276" s="310">
        <f t="shared" si="87"/>
        <v>1264259.1020000004</v>
      </c>
      <c r="N276" s="310">
        <f t="shared" si="87"/>
        <v>1209080.0939999998</v>
      </c>
      <c r="O276" s="310">
        <f t="shared" si="87"/>
        <v>15703.479000000005</v>
      </c>
      <c r="P276" s="310">
        <f t="shared" si="87"/>
        <v>39336.229</v>
      </c>
      <c r="Q276" s="310">
        <f>Q275+Q272+Q264+Q258+Q255+Q253+Q237+Q235+Q231+Q229+Q227+Q217+Q214+Q205+Q150+Q148+Q145+Q143+Q141+Q139+Q133+Q128+Q125+Q123+Q121+Q111+Q109+Q89+Q58+Q56+Q53+Q49+Q47+Q45+Q42+Q40+Q38+Q32+Q25+Q22+Q14+Q10</f>
        <v>1264259.1020000004</v>
      </c>
      <c r="R276" s="310"/>
      <c r="S276" s="310"/>
    </row>
    <row r="277" spans="1:18" ht="28.5" customHeight="1">
      <c r="A277" s="532" t="s">
        <v>169</v>
      </c>
      <c r="B277" s="533"/>
      <c r="C277" s="533"/>
      <c r="D277" s="533"/>
      <c r="E277" s="533"/>
      <c r="F277" s="533"/>
      <c r="G277" s="533"/>
      <c r="H277" s="533"/>
      <c r="I277" s="533"/>
      <c r="J277" s="533"/>
      <c r="K277" s="533"/>
      <c r="L277" s="533"/>
      <c r="M277" s="533"/>
      <c r="N277" s="533"/>
      <c r="O277" s="533"/>
      <c r="P277" s="533"/>
      <c r="Q277" s="533"/>
      <c r="R277" s="533"/>
    </row>
    <row r="287" ht="12">
      <c r="L287" s="300"/>
    </row>
  </sheetData>
  <sheetProtection/>
  <mergeCells count="146">
    <mergeCell ref="A1:R1"/>
    <mergeCell ref="F2:H2"/>
    <mergeCell ref="A4:A6"/>
    <mergeCell ref="B4:B6"/>
    <mergeCell ref="C4:C6"/>
    <mergeCell ref="D4:D6"/>
    <mergeCell ref="E4:E6"/>
    <mergeCell ref="F4:H4"/>
    <mergeCell ref="I4:K4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Q5:Q6"/>
    <mergeCell ref="R5:R6"/>
    <mergeCell ref="S5:S6"/>
    <mergeCell ref="A8:A9"/>
    <mergeCell ref="B8:B9"/>
    <mergeCell ref="A15:A21"/>
    <mergeCell ref="B15:B21"/>
    <mergeCell ref="D16:D18"/>
    <mergeCell ref="E16:E18"/>
    <mergeCell ref="D20:D21"/>
    <mergeCell ref="E20:E21"/>
    <mergeCell ref="A23:A24"/>
    <mergeCell ref="B23:B24"/>
    <mergeCell ref="A28:A31"/>
    <mergeCell ref="B28:B31"/>
    <mergeCell ref="D29:D31"/>
    <mergeCell ref="E29:E31"/>
    <mergeCell ref="H67:H71"/>
    <mergeCell ref="A33:A37"/>
    <mergeCell ref="B33:B35"/>
    <mergeCell ref="D33:D35"/>
    <mergeCell ref="A43:C43"/>
    <mergeCell ref="A50:C50"/>
    <mergeCell ref="A54:C54"/>
    <mergeCell ref="J67:J71"/>
    <mergeCell ref="K67:K71"/>
    <mergeCell ref="L67:L71"/>
    <mergeCell ref="N67:N71"/>
    <mergeCell ref="O67:O71"/>
    <mergeCell ref="A59:A88"/>
    <mergeCell ref="B59:B88"/>
    <mergeCell ref="D66:D70"/>
    <mergeCell ref="E66:E75"/>
    <mergeCell ref="F66:F75"/>
    <mergeCell ref="P67:P71"/>
    <mergeCell ref="Q67:Q71"/>
    <mergeCell ref="D71:D73"/>
    <mergeCell ref="C83:C84"/>
    <mergeCell ref="E83:E84"/>
    <mergeCell ref="F83:F84"/>
    <mergeCell ref="G83:G84"/>
    <mergeCell ref="Q83:Q84"/>
    <mergeCell ref="M67:M71"/>
    <mergeCell ref="I67:I71"/>
    <mergeCell ref="R83:R84"/>
    <mergeCell ref="S83:S84"/>
    <mergeCell ref="A90:A108"/>
    <mergeCell ref="B90:B108"/>
    <mergeCell ref="D98:D100"/>
    <mergeCell ref="A112:A120"/>
    <mergeCell ref="B112:B120"/>
    <mergeCell ref="M83:M84"/>
    <mergeCell ref="A126:A127"/>
    <mergeCell ref="B126:B127"/>
    <mergeCell ref="A129:A132"/>
    <mergeCell ref="B129:B132"/>
    <mergeCell ref="A134:A138"/>
    <mergeCell ref="B134:B138"/>
    <mergeCell ref="A146:A147"/>
    <mergeCell ref="B146:B147"/>
    <mergeCell ref="A150:A203"/>
    <mergeCell ref="B151:B204"/>
    <mergeCell ref="F151:F152"/>
    <mergeCell ref="G151:G152"/>
    <mergeCell ref="D194:D197"/>
    <mergeCell ref="E194:E197"/>
    <mergeCell ref="Q151:Q152"/>
    <mergeCell ref="R151:R152"/>
    <mergeCell ref="S151:S152"/>
    <mergeCell ref="C178:C179"/>
    <mergeCell ref="E178:E179"/>
    <mergeCell ref="D185:D187"/>
    <mergeCell ref="E185:E187"/>
    <mergeCell ref="H194:H197"/>
    <mergeCell ref="I194:I197"/>
    <mergeCell ref="J194:J197"/>
    <mergeCell ref="L194:L197"/>
    <mergeCell ref="M194:M197"/>
    <mergeCell ref="N194:N197"/>
    <mergeCell ref="O194:O197"/>
    <mergeCell ref="P194:P197"/>
    <mergeCell ref="Q194:Q197"/>
    <mergeCell ref="A206:A213"/>
    <mergeCell ref="B206:B213"/>
    <mergeCell ref="D206:D208"/>
    <mergeCell ref="E206:E208"/>
    <mergeCell ref="H206:H207"/>
    <mergeCell ref="I206:I207"/>
    <mergeCell ref="J206:J207"/>
    <mergeCell ref="K206:K207"/>
    <mergeCell ref="L206:L207"/>
    <mergeCell ref="Q206:Q207"/>
    <mergeCell ref="A215:A216"/>
    <mergeCell ref="B215:B216"/>
    <mergeCell ref="D215:D216"/>
    <mergeCell ref="E215:E216"/>
    <mergeCell ref="A218:A222"/>
    <mergeCell ref="B218:B226"/>
    <mergeCell ref="E218:E219"/>
    <mergeCell ref="E220:E221"/>
    <mergeCell ref="A232:F232"/>
    <mergeCell ref="A233:A234"/>
    <mergeCell ref="B233:B234"/>
    <mergeCell ref="C233:C234"/>
    <mergeCell ref="D233:D234"/>
    <mergeCell ref="E233:E234"/>
    <mergeCell ref="F233:F234"/>
    <mergeCell ref="G233:G234"/>
    <mergeCell ref="N233:N234"/>
    <mergeCell ref="R233:R234"/>
    <mergeCell ref="S233:S234"/>
    <mergeCell ref="B238:B249"/>
    <mergeCell ref="D238:D249"/>
    <mergeCell ref="B251:B252"/>
    <mergeCell ref="E251:E252"/>
    <mergeCell ref="A256:A257"/>
    <mergeCell ref="B256:B257"/>
    <mergeCell ref="A261:A263"/>
    <mergeCell ref="B261:B263"/>
    <mergeCell ref="D261:D262"/>
    <mergeCell ref="E261:E262"/>
    <mergeCell ref="B265:B266"/>
    <mergeCell ref="A267:A269"/>
    <mergeCell ref="B267:B269"/>
    <mergeCell ref="A273:A274"/>
    <mergeCell ref="B273:B274"/>
    <mergeCell ref="A277:R277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289"/>
  <sheetViews>
    <sheetView tabSelected="1" zoomScale="85" zoomScaleNormal="85" zoomScalePageLayoutView="0" workbookViewId="0" topLeftCell="C272">
      <selection activeCell="S251" sqref="S251"/>
    </sheetView>
  </sheetViews>
  <sheetFormatPr defaultColWidth="8.8515625" defaultRowHeight="15"/>
  <cols>
    <col min="1" max="1" width="8.140625" style="489" customWidth="1"/>
    <col min="2" max="2" width="39.28125" style="1" customWidth="1"/>
    <col min="3" max="3" width="34.7109375" style="489" customWidth="1"/>
    <col min="4" max="4" width="14.421875" style="53" customWidth="1"/>
    <col min="5" max="5" width="14.140625" style="53" customWidth="1"/>
    <col min="6" max="6" width="11.7109375" style="2" customWidth="1"/>
    <col min="7" max="7" width="9.28125" style="4" customWidth="1"/>
    <col min="8" max="8" width="11.28125" style="8" customWidth="1"/>
    <col min="9" max="12" width="11.00390625" style="8" customWidth="1"/>
    <col min="13" max="13" width="12.57421875" style="2" customWidth="1"/>
    <col min="14" max="16" width="12.28125" style="2" customWidth="1"/>
    <col min="17" max="17" width="11.421875" style="78" customWidth="1"/>
    <col min="18" max="18" width="16.421875" style="489" customWidth="1"/>
    <col min="19" max="19" width="18.00390625" style="57" customWidth="1"/>
    <col min="20" max="20" width="19.28125" style="298" customWidth="1"/>
    <col min="21" max="21" width="20.7109375" style="298" customWidth="1"/>
    <col min="22" max="26" width="8.8515625" style="298" customWidth="1"/>
    <col min="27" max="16384" width="8.8515625" style="298" customWidth="1"/>
  </cols>
  <sheetData>
    <row r="1" spans="1:18" ht="51" customHeight="1">
      <c r="A1" s="621" t="s">
        <v>534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</row>
    <row r="2" spans="1:17" ht="24" customHeight="1">
      <c r="A2" s="488"/>
      <c r="B2" s="489"/>
      <c r="D2" s="489"/>
      <c r="E2" s="489"/>
      <c r="F2" s="623" t="s">
        <v>950</v>
      </c>
      <c r="G2" s="623"/>
      <c r="H2" s="623"/>
      <c r="I2" s="489"/>
      <c r="J2" s="489"/>
      <c r="K2" s="489"/>
      <c r="L2" s="489"/>
      <c r="M2" s="489"/>
      <c r="N2" s="489"/>
      <c r="O2" s="489"/>
      <c r="P2" s="489"/>
      <c r="Q2" s="489"/>
    </row>
    <row r="3" ht="15" customHeight="1"/>
    <row r="4" spans="1:18" ht="24" customHeight="1">
      <c r="A4" s="624" t="s">
        <v>0</v>
      </c>
      <c r="B4" s="624" t="s">
        <v>159</v>
      </c>
      <c r="C4" s="624" t="s">
        <v>160</v>
      </c>
      <c r="D4" s="627" t="s">
        <v>332</v>
      </c>
      <c r="E4" s="630" t="s">
        <v>333</v>
      </c>
      <c r="F4" s="605" t="s">
        <v>593</v>
      </c>
      <c r="G4" s="606"/>
      <c r="H4" s="607"/>
      <c r="I4" s="608" t="s">
        <v>464</v>
      </c>
      <c r="J4" s="609"/>
      <c r="K4" s="610"/>
      <c r="L4" s="611" t="s">
        <v>317</v>
      </c>
      <c r="M4" s="614" t="s">
        <v>3</v>
      </c>
      <c r="N4" s="614"/>
      <c r="O4" s="614"/>
      <c r="P4" s="614"/>
      <c r="Q4" s="614"/>
      <c r="R4" s="614"/>
    </row>
    <row r="5" spans="1:19" ht="30.75" customHeight="1">
      <c r="A5" s="625"/>
      <c r="B5" s="625"/>
      <c r="C5" s="625"/>
      <c r="D5" s="628"/>
      <c r="E5" s="631"/>
      <c r="F5" s="615" t="s">
        <v>4</v>
      </c>
      <c r="G5" s="582" t="s">
        <v>591</v>
      </c>
      <c r="H5" s="617" t="s">
        <v>465</v>
      </c>
      <c r="I5" s="600">
        <v>300</v>
      </c>
      <c r="J5" s="600">
        <v>200</v>
      </c>
      <c r="K5" s="600" t="s">
        <v>523</v>
      </c>
      <c r="L5" s="612"/>
      <c r="M5" s="561" t="s">
        <v>5</v>
      </c>
      <c r="N5" s="601" t="s">
        <v>464</v>
      </c>
      <c r="O5" s="602"/>
      <c r="P5" s="603"/>
      <c r="Q5" s="604" t="s">
        <v>317</v>
      </c>
      <c r="R5" s="570" t="s">
        <v>560</v>
      </c>
      <c r="S5" s="570" t="s">
        <v>770</v>
      </c>
    </row>
    <row r="6" spans="1:19" ht="88.5" customHeight="1">
      <c r="A6" s="626"/>
      <c r="B6" s="626"/>
      <c r="C6" s="626"/>
      <c r="D6" s="629"/>
      <c r="E6" s="632"/>
      <c r="F6" s="616"/>
      <c r="G6" s="583"/>
      <c r="H6" s="618"/>
      <c r="I6" s="600"/>
      <c r="J6" s="600"/>
      <c r="K6" s="600"/>
      <c r="L6" s="613"/>
      <c r="M6" s="563"/>
      <c r="N6" s="48">
        <v>300</v>
      </c>
      <c r="O6" s="48">
        <v>200</v>
      </c>
      <c r="P6" s="48" t="s">
        <v>523</v>
      </c>
      <c r="Q6" s="604"/>
      <c r="R6" s="571"/>
      <c r="S6" s="571"/>
    </row>
    <row r="7" spans="1:19" ht="34.5" customHeight="1">
      <c r="A7" s="190" t="s">
        <v>6</v>
      </c>
      <c r="B7" s="191"/>
      <c r="C7" s="191"/>
      <c r="D7" s="54"/>
      <c r="E7" s="54"/>
      <c r="F7" s="3"/>
      <c r="G7" s="5"/>
      <c r="H7" s="13"/>
      <c r="I7" s="13"/>
      <c r="J7" s="13"/>
      <c r="K7" s="13"/>
      <c r="L7" s="13"/>
      <c r="M7" s="9"/>
      <c r="N7" s="9"/>
      <c r="O7" s="9"/>
      <c r="P7" s="9"/>
      <c r="Q7" s="77"/>
      <c r="R7" s="295"/>
      <c r="S7" s="295"/>
    </row>
    <row r="8" spans="1:19" ht="63" customHeight="1">
      <c r="A8" s="542" t="s">
        <v>7</v>
      </c>
      <c r="B8" s="557" t="s">
        <v>8</v>
      </c>
      <c r="C8" s="492" t="s">
        <v>9</v>
      </c>
      <c r="D8" s="55" t="s">
        <v>190</v>
      </c>
      <c r="E8" s="320" t="s">
        <v>423</v>
      </c>
      <c r="F8" s="244" t="s">
        <v>749</v>
      </c>
      <c r="G8" s="71">
        <v>170</v>
      </c>
      <c r="H8" s="215">
        <f>L8</f>
        <v>2774.2000000000003</v>
      </c>
      <c r="I8" s="313">
        <v>2737.8</v>
      </c>
      <c r="J8" s="313">
        <v>36.4</v>
      </c>
      <c r="K8" s="313">
        <v>0</v>
      </c>
      <c r="L8" s="309">
        <f>I8+J8+K8</f>
        <v>2774.2000000000003</v>
      </c>
      <c r="M8" s="286">
        <f>Q8</f>
        <v>1828.4</v>
      </c>
      <c r="N8" s="286">
        <v>1806.4</v>
      </c>
      <c r="O8" s="294">
        <v>22</v>
      </c>
      <c r="P8" s="294">
        <v>0</v>
      </c>
      <c r="Q8" s="286">
        <f>O8+N8</f>
        <v>1828.4</v>
      </c>
      <c r="R8" s="296">
        <v>157</v>
      </c>
      <c r="S8" s="296">
        <v>142</v>
      </c>
    </row>
    <row r="9" spans="1:19" ht="34.5" customHeight="1">
      <c r="A9" s="542"/>
      <c r="B9" s="557"/>
      <c r="C9" s="492" t="s">
        <v>10</v>
      </c>
      <c r="D9" s="55" t="s">
        <v>182</v>
      </c>
      <c r="E9" s="320" t="s">
        <v>427</v>
      </c>
      <c r="F9" s="244" t="s">
        <v>742</v>
      </c>
      <c r="G9" s="71">
        <v>1</v>
      </c>
      <c r="H9" s="215">
        <f>L9</f>
        <v>1256.5</v>
      </c>
      <c r="I9" s="313">
        <v>1256.5</v>
      </c>
      <c r="J9" s="313">
        <v>0</v>
      </c>
      <c r="K9" s="313">
        <v>0</v>
      </c>
      <c r="L9" s="309">
        <f>I9+J9+K9</f>
        <v>1256.5</v>
      </c>
      <c r="M9" s="286">
        <f>Q9</f>
        <v>0</v>
      </c>
      <c r="N9" s="286">
        <v>0</v>
      </c>
      <c r="O9" s="294">
        <v>0</v>
      </c>
      <c r="P9" s="294">
        <v>0</v>
      </c>
      <c r="Q9" s="286">
        <f>O9+N9</f>
        <v>0</v>
      </c>
      <c r="R9" s="296">
        <v>0</v>
      </c>
      <c r="S9" s="296">
        <v>0</v>
      </c>
    </row>
    <row r="10" spans="1:19" s="278" customFormat="1" ht="12">
      <c r="A10" s="309"/>
      <c r="B10" s="34" t="s">
        <v>316</v>
      </c>
      <c r="C10" s="309"/>
      <c r="D10" s="130"/>
      <c r="E10" s="130"/>
      <c r="F10" s="309"/>
      <c r="G10" s="309"/>
      <c r="H10" s="309">
        <f>H8+H9</f>
        <v>4030.7000000000003</v>
      </c>
      <c r="I10" s="309">
        <f aca="true" t="shared" si="0" ref="I10:Q10">I8+I9</f>
        <v>3994.3</v>
      </c>
      <c r="J10" s="309">
        <f t="shared" si="0"/>
        <v>36.4</v>
      </c>
      <c r="K10" s="309">
        <f t="shared" si="0"/>
        <v>0</v>
      </c>
      <c r="L10" s="309">
        <f t="shared" si="0"/>
        <v>4030.7000000000003</v>
      </c>
      <c r="M10" s="309">
        <f t="shared" si="0"/>
        <v>1828.4</v>
      </c>
      <c r="N10" s="309">
        <f t="shared" si="0"/>
        <v>1806.4</v>
      </c>
      <c r="O10" s="309">
        <f t="shared" si="0"/>
        <v>22</v>
      </c>
      <c r="P10" s="309">
        <f t="shared" si="0"/>
        <v>0</v>
      </c>
      <c r="Q10" s="309">
        <f t="shared" si="0"/>
        <v>1828.4</v>
      </c>
      <c r="R10" s="309"/>
      <c r="S10" s="309"/>
    </row>
    <row r="11" spans="1:19" ht="91.5" customHeight="1" hidden="1">
      <c r="A11" s="492" t="s">
        <v>11</v>
      </c>
      <c r="B11" s="493" t="s">
        <v>12</v>
      </c>
      <c r="C11" s="492" t="s">
        <v>10</v>
      </c>
      <c r="D11" s="55" t="s">
        <v>181</v>
      </c>
      <c r="E11" s="55" t="s">
        <v>439</v>
      </c>
      <c r="F11" s="297"/>
      <c r="G11" s="291"/>
      <c r="H11" s="214">
        <v>0</v>
      </c>
      <c r="I11" s="314"/>
      <c r="J11" s="314"/>
      <c r="K11" s="314">
        <v>0</v>
      </c>
      <c r="L11" s="313">
        <f>I11+J11+K11</f>
        <v>0</v>
      </c>
      <c r="M11" s="294">
        <f>Q11</f>
        <v>0</v>
      </c>
      <c r="N11" s="294">
        <v>0</v>
      </c>
      <c r="O11" s="294">
        <v>0</v>
      </c>
      <c r="P11" s="294">
        <v>0</v>
      </c>
      <c r="Q11" s="286">
        <f>O11+N11</f>
        <v>0</v>
      </c>
      <c r="R11" s="296">
        <v>0</v>
      </c>
      <c r="S11" s="296">
        <v>0</v>
      </c>
    </row>
    <row r="12" spans="1:19" s="278" customFormat="1" ht="12" hidden="1">
      <c r="A12" s="309"/>
      <c r="B12" s="34" t="s">
        <v>316</v>
      </c>
      <c r="C12" s="309"/>
      <c r="D12" s="130"/>
      <c r="E12" s="130"/>
      <c r="F12" s="309"/>
      <c r="G12" s="309"/>
      <c r="H12" s="279">
        <f>SUM(H11)</f>
        <v>0</v>
      </c>
      <c r="I12" s="279">
        <f aca="true" t="shared" si="1" ref="I12:Q12">SUM(I11)</f>
        <v>0</v>
      </c>
      <c r="J12" s="279">
        <f t="shared" si="1"/>
        <v>0</v>
      </c>
      <c r="K12" s="279">
        <f t="shared" si="1"/>
        <v>0</v>
      </c>
      <c r="L12" s="279">
        <f t="shared" si="1"/>
        <v>0</v>
      </c>
      <c r="M12" s="279">
        <f t="shared" si="1"/>
        <v>0</v>
      </c>
      <c r="N12" s="279">
        <f t="shared" si="1"/>
        <v>0</v>
      </c>
      <c r="O12" s="279">
        <f t="shared" si="1"/>
        <v>0</v>
      </c>
      <c r="P12" s="279">
        <f t="shared" si="1"/>
        <v>0</v>
      </c>
      <c r="Q12" s="279">
        <f t="shared" si="1"/>
        <v>0</v>
      </c>
      <c r="R12" s="279"/>
      <c r="S12" s="279"/>
    </row>
    <row r="13" spans="1:19" ht="58.5" customHeight="1">
      <c r="A13" s="492" t="s">
        <v>13</v>
      </c>
      <c r="B13" s="493" t="s">
        <v>16</v>
      </c>
      <c r="C13" s="492" t="s">
        <v>17</v>
      </c>
      <c r="D13" s="55" t="s">
        <v>193</v>
      </c>
      <c r="E13" s="320" t="s">
        <v>428</v>
      </c>
      <c r="F13" s="244" t="s">
        <v>491</v>
      </c>
      <c r="G13" s="71">
        <v>2</v>
      </c>
      <c r="H13" s="215">
        <f>L13</f>
        <v>3</v>
      </c>
      <c r="I13" s="314">
        <v>2.9</v>
      </c>
      <c r="J13" s="314">
        <v>0.1</v>
      </c>
      <c r="K13" s="314">
        <v>0</v>
      </c>
      <c r="L13" s="279">
        <f>I13+J13+K13</f>
        <v>3</v>
      </c>
      <c r="M13" s="286">
        <f>Q13</f>
        <v>0.7</v>
      </c>
      <c r="N13" s="294">
        <v>0.7</v>
      </c>
      <c r="O13" s="294">
        <v>0</v>
      </c>
      <c r="P13" s="294">
        <v>0</v>
      </c>
      <c r="Q13" s="286">
        <f>N13+O13</f>
        <v>0.7</v>
      </c>
      <c r="R13" s="296">
        <v>1</v>
      </c>
      <c r="S13" s="296">
        <v>0</v>
      </c>
    </row>
    <row r="14" spans="1:19" s="278" customFormat="1" ht="12.75" customHeight="1">
      <c r="A14" s="111"/>
      <c r="B14" s="34" t="s">
        <v>316</v>
      </c>
      <c r="C14" s="309"/>
      <c r="D14" s="130"/>
      <c r="E14" s="130"/>
      <c r="F14" s="309"/>
      <c r="G14" s="309"/>
      <c r="H14" s="279">
        <f>SUM(H13)</f>
        <v>3</v>
      </c>
      <c r="I14" s="279">
        <f aca="true" t="shared" si="2" ref="I14:Q14">SUM(I13)</f>
        <v>2.9</v>
      </c>
      <c r="J14" s="279">
        <f t="shared" si="2"/>
        <v>0.1</v>
      </c>
      <c r="K14" s="279">
        <f t="shared" si="2"/>
        <v>0</v>
      </c>
      <c r="L14" s="279">
        <f t="shared" si="2"/>
        <v>3</v>
      </c>
      <c r="M14" s="279">
        <f t="shared" si="2"/>
        <v>0.7</v>
      </c>
      <c r="N14" s="279">
        <f t="shared" si="2"/>
        <v>0.7</v>
      </c>
      <c r="O14" s="279">
        <f t="shared" si="2"/>
        <v>0</v>
      </c>
      <c r="P14" s="279">
        <f t="shared" si="2"/>
        <v>0</v>
      </c>
      <c r="Q14" s="279">
        <f t="shared" si="2"/>
        <v>0.7</v>
      </c>
      <c r="R14" s="279"/>
      <c r="S14" s="279"/>
    </row>
    <row r="15" spans="1:19" ht="42" customHeight="1">
      <c r="A15" s="534" t="s">
        <v>15</v>
      </c>
      <c r="B15" s="557" t="s">
        <v>456</v>
      </c>
      <c r="C15" s="492" t="s">
        <v>324</v>
      </c>
      <c r="D15" s="55" t="s">
        <v>191</v>
      </c>
      <c r="E15" s="320" t="s">
        <v>619</v>
      </c>
      <c r="F15" s="244" t="s">
        <v>750</v>
      </c>
      <c r="G15" s="82" t="s">
        <v>751</v>
      </c>
      <c r="H15" s="215">
        <f>L15</f>
        <v>1285.7</v>
      </c>
      <c r="I15" s="315">
        <v>1182.7</v>
      </c>
      <c r="J15" s="315">
        <v>103</v>
      </c>
      <c r="K15" s="314">
        <v>0</v>
      </c>
      <c r="L15" s="309">
        <f aca="true" t="shared" si="3" ref="L15:L21">I15+J15+K15</f>
        <v>1285.7</v>
      </c>
      <c r="M15" s="286">
        <f>N15+O15</f>
        <v>1150.2</v>
      </c>
      <c r="N15" s="286">
        <v>1150.2</v>
      </c>
      <c r="O15" s="294">
        <v>0</v>
      </c>
      <c r="P15" s="294">
        <v>0</v>
      </c>
      <c r="Q15" s="286">
        <f>M15</f>
        <v>1150.2</v>
      </c>
      <c r="R15" s="285" t="s">
        <v>954</v>
      </c>
      <c r="S15" s="285" t="s">
        <v>838</v>
      </c>
    </row>
    <row r="16" spans="1:19" ht="35.25" customHeight="1">
      <c r="A16" s="530"/>
      <c r="B16" s="557"/>
      <c r="C16" s="492" t="s">
        <v>19</v>
      </c>
      <c r="D16" s="565" t="s">
        <v>194</v>
      </c>
      <c r="E16" s="633" t="s">
        <v>430</v>
      </c>
      <c r="F16" s="244" t="s">
        <v>752</v>
      </c>
      <c r="G16" s="71" t="s">
        <v>753</v>
      </c>
      <c r="H16" s="215">
        <f>L16</f>
        <v>25591.3</v>
      </c>
      <c r="I16" s="153">
        <v>25550.5</v>
      </c>
      <c r="J16" s="153">
        <v>40.8</v>
      </c>
      <c r="K16" s="51">
        <v>0</v>
      </c>
      <c r="L16" s="309">
        <f t="shared" si="3"/>
        <v>25591.3</v>
      </c>
      <c r="M16" s="286">
        <f aca="true" t="shared" si="4" ref="M16:M21">Q16</f>
        <v>13376.800000000001</v>
      </c>
      <c r="N16" s="286">
        <v>13365.7</v>
      </c>
      <c r="O16" s="294">
        <v>11.1</v>
      </c>
      <c r="P16" s="294">
        <v>0</v>
      </c>
      <c r="Q16" s="286">
        <f aca="true" t="shared" si="5" ref="Q16:Q21">N16+O16</f>
        <v>13376.800000000001</v>
      </c>
      <c r="R16" s="296">
        <v>262</v>
      </c>
      <c r="S16" s="296">
        <v>179</v>
      </c>
    </row>
    <row r="17" spans="1:19" ht="35.25" customHeight="1">
      <c r="A17" s="530"/>
      <c r="B17" s="557"/>
      <c r="C17" s="492" t="s">
        <v>920</v>
      </c>
      <c r="D17" s="566"/>
      <c r="E17" s="635"/>
      <c r="F17" s="244"/>
      <c r="G17" s="71"/>
      <c r="H17" s="215">
        <f>L17</f>
        <v>96.6</v>
      </c>
      <c r="I17" s="153">
        <v>96.6</v>
      </c>
      <c r="J17" s="153">
        <v>0</v>
      </c>
      <c r="K17" s="51">
        <v>0</v>
      </c>
      <c r="L17" s="309">
        <f t="shared" si="3"/>
        <v>96.6</v>
      </c>
      <c r="M17" s="286">
        <f t="shared" si="4"/>
        <v>96.6</v>
      </c>
      <c r="N17" s="286">
        <v>96.6</v>
      </c>
      <c r="O17" s="294">
        <v>0</v>
      </c>
      <c r="P17" s="294">
        <v>0</v>
      </c>
      <c r="Q17" s="286">
        <f t="shared" si="5"/>
        <v>96.6</v>
      </c>
      <c r="R17" s="296">
        <v>1</v>
      </c>
      <c r="S17" s="296">
        <v>1</v>
      </c>
    </row>
    <row r="18" spans="1:19" ht="30" customHeight="1">
      <c r="A18" s="530"/>
      <c r="B18" s="557"/>
      <c r="C18" s="492" t="s">
        <v>20</v>
      </c>
      <c r="D18" s="567"/>
      <c r="E18" s="634"/>
      <c r="F18" s="244">
        <v>27.21594</v>
      </c>
      <c r="G18" s="71">
        <v>120</v>
      </c>
      <c r="H18" s="215">
        <f>L18</f>
        <v>3256</v>
      </c>
      <c r="I18" s="153">
        <v>3256</v>
      </c>
      <c r="J18" s="153">
        <v>0</v>
      </c>
      <c r="K18" s="51">
        <v>0</v>
      </c>
      <c r="L18" s="309">
        <f t="shared" si="3"/>
        <v>3256</v>
      </c>
      <c r="M18" s="286">
        <f t="shared" si="4"/>
        <v>1203</v>
      </c>
      <c r="N18" s="286">
        <v>1202</v>
      </c>
      <c r="O18" s="294">
        <v>1</v>
      </c>
      <c r="P18" s="294">
        <v>0</v>
      </c>
      <c r="Q18" s="286">
        <f t="shared" si="5"/>
        <v>1203</v>
      </c>
      <c r="R18" s="296">
        <v>40</v>
      </c>
      <c r="S18" s="296">
        <v>8</v>
      </c>
    </row>
    <row r="19" spans="1:19" ht="30" customHeight="1">
      <c r="A19" s="530"/>
      <c r="B19" s="557"/>
      <c r="C19" s="493" t="s">
        <v>923</v>
      </c>
      <c r="D19" s="496"/>
      <c r="E19" s="510" t="s">
        <v>922</v>
      </c>
      <c r="F19" s="244"/>
      <c r="G19" s="71"/>
      <c r="H19" s="215">
        <v>3773.5</v>
      </c>
      <c r="I19" s="153">
        <v>3773.5</v>
      </c>
      <c r="J19" s="153">
        <v>0</v>
      </c>
      <c r="K19" s="474">
        <v>0</v>
      </c>
      <c r="L19" s="309">
        <f>I19+J19+K19</f>
        <v>3773.5</v>
      </c>
      <c r="M19" s="286">
        <f t="shared" si="4"/>
        <v>0</v>
      </c>
      <c r="N19" s="286">
        <v>0</v>
      </c>
      <c r="O19" s="294">
        <v>0</v>
      </c>
      <c r="P19" s="294">
        <v>0</v>
      </c>
      <c r="Q19" s="286">
        <f t="shared" si="5"/>
        <v>0</v>
      </c>
      <c r="R19" s="296">
        <v>0</v>
      </c>
      <c r="S19" s="296">
        <v>0</v>
      </c>
    </row>
    <row r="20" spans="1:19" ht="47.25" customHeight="1">
      <c r="A20" s="530"/>
      <c r="B20" s="557"/>
      <c r="C20" s="492" t="s">
        <v>21</v>
      </c>
      <c r="D20" s="565" t="s">
        <v>192</v>
      </c>
      <c r="E20" s="633" t="s">
        <v>429</v>
      </c>
      <c r="F20" s="244">
        <v>43.09928</v>
      </c>
      <c r="G20" s="71">
        <v>1</v>
      </c>
      <c r="H20" s="215">
        <f>L20</f>
        <v>84.6</v>
      </c>
      <c r="I20" s="153">
        <v>84.6</v>
      </c>
      <c r="J20" s="153">
        <v>0</v>
      </c>
      <c r="K20" s="499">
        <v>0</v>
      </c>
      <c r="L20" s="309">
        <f t="shared" si="3"/>
        <v>84.6</v>
      </c>
      <c r="M20" s="286">
        <f t="shared" si="4"/>
        <v>42.8</v>
      </c>
      <c r="N20" s="286">
        <v>42.8</v>
      </c>
      <c r="O20" s="294">
        <v>0</v>
      </c>
      <c r="P20" s="294">
        <v>0</v>
      </c>
      <c r="Q20" s="286">
        <f t="shared" si="5"/>
        <v>42.8</v>
      </c>
      <c r="R20" s="296">
        <v>1</v>
      </c>
      <c r="S20" s="296">
        <v>0</v>
      </c>
    </row>
    <row r="21" spans="1:19" ht="24">
      <c r="A21" s="531"/>
      <c r="B21" s="557"/>
      <c r="C21" s="492" t="s">
        <v>22</v>
      </c>
      <c r="D21" s="567"/>
      <c r="E21" s="634"/>
      <c r="F21" s="244">
        <v>18.47111</v>
      </c>
      <c r="G21" s="71">
        <v>3</v>
      </c>
      <c r="H21" s="215">
        <f>L21</f>
        <v>665.7</v>
      </c>
      <c r="I21" s="154">
        <v>665.7</v>
      </c>
      <c r="J21" s="154">
        <v>0</v>
      </c>
      <c r="K21" s="506">
        <v>0</v>
      </c>
      <c r="L21" s="309">
        <f t="shared" si="3"/>
        <v>665.7</v>
      </c>
      <c r="M21" s="286">
        <f t="shared" si="4"/>
        <v>143.2</v>
      </c>
      <c r="N21" s="286">
        <v>143.2</v>
      </c>
      <c r="O21" s="294">
        <v>0</v>
      </c>
      <c r="P21" s="294">
        <v>0</v>
      </c>
      <c r="Q21" s="286">
        <f t="shared" si="5"/>
        <v>143.2</v>
      </c>
      <c r="R21" s="296">
        <v>1</v>
      </c>
      <c r="S21" s="296">
        <v>1</v>
      </c>
    </row>
    <row r="22" spans="1:19" s="278" customFormat="1" ht="26.25" customHeight="1">
      <c r="A22" s="505"/>
      <c r="B22" s="34" t="s">
        <v>316</v>
      </c>
      <c r="C22" s="309"/>
      <c r="D22" s="136"/>
      <c r="E22" s="136"/>
      <c r="F22" s="309"/>
      <c r="G22" s="309"/>
      <c r="H22" s="309">
        <f>H15+H16+H17+H18+H19+H20+H21</f>
        <v>34753.399999999994</v>
      </c>
      <c r="I22" s="309">
        <f aca="true" t="shared" si="6" ref="I22:Q22">I15+I16+I17+I18+I19+I20+I21</f>
        <v>34609.6</v>
      </c>
      <c r="J22" s="309">
        <f t="shared" si="6"/>
        <v>143.8</v>
      </c>
      <c r="K22" s="309">
        <f t="shared" si="6"/>
        <v>0</v>
      </c>
      <c r="L22" s="309">
        <f t="shared" si="6"/>
        <v>34753.399999999994</v>
      </c>
      <c r="M22" s="309">
        <f t="shared" si="6"/>
        <v>16012.600000000002</v>
      </c>
      <c r="N22" s="309">
        <f t="shared" si="6"/>
        <v>16000.500000000002</v>
      </c>
      <c r="O22" s="309">
        <f t="shared" si="6"/>
        <v>12.1</v>
      </c>
      <c r="P22" s="309">
        <f t="shared" si="6"/>
        <v>0</v>
      </c>
      <c r="Q22" s="309">
        <f t="shared" si="6"/>
        <v>16012.600000000002</v>
      </c>
      <c r="R22" s="309"/>
      <c r="S22" s="309"/>
    </row>
    <row r="23" spans="1:19" ht="42" customHeight="1">
      <c r="A23" s="542" t="s">
        <v>18</v>
      </c>
      <c r="B23" s="557" t="s">
        <v>24</v>
      </c>
      <c r="C23" s="492" t="s">
        <v>9</v>
      </c>
      <c r="D23" s="55" t="s">
        <v>190</v>
      </c>
      <c r="E23" s="320" t="s">
        <v>423</v>
      </c>
      <c r="F23" s="244" t="s">
        <v>749</v>
      </c>
      <c r="G23" s="71">
        <v>2115</v>
      </c>
      <c r="H23" s="215">
        <f>L23</f>
        <v>36356.5</v>
      </c>
      <c r="I23" s="313">
        <v>35879.2</v>
      </c>
      <c r="J23" s="313">
        <v>477.3</v>
      </c>
      <c r="K23" s="313">
        <v>0</v>
      </c>
      <c r="L23" s="279">
        <f>I23+J23+K23</f>
        <v>36356.5</v>
      </c>
      <c r="M23" s="286">
        <f>N23+O23</f>
        <v>24054.8</v>
      </c>
      <c r="N23" s="286">
        <v>23767</v>
      </c>
      <c r="O23" s="294">
        <v>287.8</v>
      </c>
      <c r="P23" s="294">
        <v>0</v>
      </c>
      <c r="Q23" s="286">
        <f>N23+O23</f>
        <v>24054.8</v>
      </c>
      <c r="R23" s="296">
        <v>2375</v>
      </c>
      <c r="S23" s="296">
        <v>1973</v>
      </c>
    </row>
    <row r="24" spans="1:19" ht="24">
      <c r="A24" s="542"/>
      <c r="B24" s="557"/>
      <c r="C24" s="492" t="s">
        <v>10</v>
      </c>
      <c r="D24" s="55" t="s">
        <v>771</v>
      </c>
      <c r="E24" s="320" t="s">
        <v>489</v>
      </c>
      <c r="F24" s="244" t="s">
        <v>747</v>
      </c>
      <c r="G24" s="71">
        <v>1</v>
      </c>
      <c r="H24" s="215">
        <f>L24</f>
        <v>1558.9</v>
      </c>
      <c r="I24" s="314">
        <v>1558.9</v>
      </c>
      <c r="J24" s="314">
        <v>0</v>
      </c>
      <c r="K24" s="314">
        <v>0</v>
      </c>
      <c r="L24" s="279">
        <f>I24+J24+K24</f>
        <v>1558.9</v>
      </c>
      <c r="M24" s="286">
        <f>N24+O24</f>
        <v>0</v>
      </c>
      <c r="N24" s="286">
        <v>0</v>
      </c>
      <c r="O24" s="294">
        <v>0</v>
      </c>
      <c r="P24" s="294">
        <v>0</v>
      </c>
      <c r="Q24" s="286">
        <f>N24+O24</f>
        <v>0</v>
      </c>
      <c r="R24" s="296">
        <v>0</v>
      </c>
      <c r="S24" s="296">
        <v>0</v>
      </c>
    </row>
    <row r="25" spans="1:19" s="278" customFormat="1" ht="24" customHeight="1">
      <c r="A25" s="111"/>
      <c r="B25" s="108" t="s">
        <v>316</v>
      </c>
      <c r="C25" s="309"/>
      <c r="D25" s="130"/>
      <c r="E25" s="130"/>
      <c r="F25" s="309"/>
      <c r="G25" s="309"/>
      <c r="H25" s="279">
        <f>H23+H24</f>
        <v>37915.4</v>
      </c>
      <c r="I25" s="279">
        <f aca="true" t="shared" si="7" ref="I25:Q25">I23+I24</f>
        <v>37438.1</v>
      </c>
      <c r="J25" s="279">
        <f t="shared" si="7"/>
        <v>477.3</v>
      </c>
      <c r="K25" s="279">
        <f t="shared" si="7"/>
        <v>0</v>
      </c>
      <c r="L25" s="279">
        <f t="shared" si="7"/>
        <v>37915.4</v>
      </c>
      <c r="M25" s="279">
        <f t="shared" si="7"/>
        <v>24054.8</v>
      </c>
      <c r="N25" s="279">
        <f t="shared" si="7"/>
        <v>23767</v>
      </c>
      <c r="O25" s="279">
        <f t="shared" si="7"/>
        <v>287.8</v>
      </c>
      <c r="P25" s="279">
        <f t="shared" si="7"/>
        <v>0</v>
      </c>
      <c r="Q25" s="279">
        <f t="shared" si="7"/>
        <v>24054.8</v>
      </c>
      <c r="R25" s="279"/>
      <c r="S25" s="279"/>
    </row>
    <row r="26" spans="1:19" ht="103.5" customHeight="1" hidden="1">
      <c r="A26" s="494" t="s">
        <v>23</v>
      </c>
      <c r="B26" s="18" t="s">
        <v>195</v>
      </c>
      <c r="C26" s="492" t="s">
        <v>196</v>
      </c>
      <c r="D26" s="55" t="s">
        <v>197</v>
      </c>
      <c r="E26" s="55" t="s">
        <v>336</v>
      </c>
      <c r="F26" s="297"/>
      <c r="G26" s="291"/>
      <c r="H26" s="301">
        <v>0</v>
      </c>
      <c r="I26" s="314"/>
      <c r="J26" s="314"/>
      <c r="K26" s="314"/>
      <c r="L26" s="314"/>
      <c r="M26" s="294"/>
      <c r="N26" s="294"/>
      <c r="O26" s="294"/>
      <c r="P26" s="294"/>
      <c r="Q26" s="286"/>
      <c r="R26" s="296"/>
      <c r="S26" s="296"/>
    </row>
    <row r="27" spans="1:19" s="307" customFormat="1" ht="12" hidden="1">
      <c r="A27" s="503"/>
      <c r="B27" s="29" t="s">
        <v>316</v>
      </c>
      <c r="C27" s="215"/>
      <c r="D27" s="56"/>
      <c r="E27" s="56"/>
      <c r="F27" s="215"/>
      <c r="G27" s="215"/>
      <c r="H27" s="214">
        <f>SUM(H26)</f>
        <v>0</v>
      </c>
      <c r="I27" s="214">
        <f aca="true" t="shared" si="8" ref="I27:Q27">SUM(I26)</f>
        <v>0</v>
      </c>
      <c r="J27" s="214">
        <f t="shared" si="8"/>
        <v>0</v>
      </c>
      <c r="K27" s="214">
        <f t="shared" si="8"/>
        <v>0</v>
      </c>
      <c r="L27" s="214">
        <f t="shared" si="8"/>
        <v>0</v>
      </c>
      <c r="M27" s="214">
        <f t="shared" si="8"/>
        <v>0</v>
      </c>
      <c r="N27" s="214">
        <f t="shared" si="8"/>
        <v>0</v>
      </c>
      <c r="O27" s="214">
        <f t="shared" si="8"/>
        <v>0</v>
      </c>
      <c r="P27" s="214">
        <f t="shared" si="8"/>
        <v>0</v>
      </c>
      <c r="Q27" s="214">
        <f t="shared" si="8"/>
        <v>0</v>
      </c>
      <c r="R27" s="214"/>
      <c r="S27" s="214"/>
    </row>
    <row r="28" spans="1:19" ht="53.25" customHeight="1">
      <c r="A28" s="534" t="s">
        <v>25</v>
      </c>
      <c r="B28" s="534" t="s">
        <v>26</v>
      </c>
      <c r="C28" s="492" t="s">
        <v>9</v>
      </c>
      <c r="D28" s="55" t="s">
        <v>190</v>
      </c>
      <c r="E28" s="320" t="s">
        <v>423</v>
      </c>
      <c r="F28" s="244" t="s">
        <v>749</v>
      </c>
      <c r="G28" s="71">
        <v>15</v>
      </c>
      <c r="H28" s="215">
        <f>L28</f>
        <v>352.10000000000275</v>
      </c>
      <c r="I28" s="313">
        <v>347.50000000000273</v>
      </c>
      <c r="J28" s="313">
        <v>4.6</v>
      </c>
      <c r="K28" s="313">
        <v>0</v>
      </c>
      <c r="L28" s="280">
        <f>I28+J28+K28</f>
        <v>352.10000000000275</v>
      </c>
      <c r="M28" s="286">
        <f>Q28</f>
        <v>235</v>
      </c>
      <c r="N28" s="286">
        <v>232.2</v>
      </c>
      <c r="O28" s="294">
        <v>2.8</v>
      </c>
      <c r="P28" s="294">
        <v>0</v>
      </c>
      <c r="Q28" s="286">
        <f>N28+O28</f>
        <v>235</v>
      </c>
      <c r="R28" s="296">
        <v>13</v>
      </c>
      <c r="S28" s="296">
        <v>10</v>
      </c>
    </row>
    <row r="29" spans="1:19" ht="53.25" customHeight="1">
      <c r="A29" s="530"/>
      <c r="B29" s="530"/>
      <c r="C29" s="304" t="s">
        <v>172</v>
      </c>
      <c r="D29" s="565" t="s">
        <v>183</v>
      </c>
      <c r="E29" s="633" t="s">
        <v>426</v>
      </c>
      <c r="F29" s="248" t="s">
        <v>743</v>
      </c>
      <c r="G29" s="156">
        <v>7</v>
      </c>
      <c r="H29" s="212">
        <f>L29</f>
        <v>223.8</v>
      </c>
      <c r="I29" s="293">
        <v>214.921</v>
      </c>
      <c r="J29" s="293">
        <v>1</v>
      </c>
      <c r="K29" s="293">
        <v>0</v>
      </c>
      <c r="L29" s="280">
        <v>223.8</v>
      </c>
      <c r="M29" s="286">
        <f>Q29</f>
        <v>37.4</v>
      </c>
      <c r="N29" s="286">
        <v>37.4</v>
      </c>
      <c r="O29" s="294">
        <v>0</v>
      </c>
      <c r="P29" s="294">
        <v>0</v>
      </c>
      <c r="Q29" s="286">
        <f>N29+O29</f>
        <v>37.4</v>
      </c>
      <c r="R29" s="296">
        <v>2</v>
      </c>
      <c r="S29" s="296">
        <v>0</v>
      </c>
    </row>
    <row r="30" spans="1:19" ht="53.25" customHeight="1">
      <c r="A30" s="530"/>
      <c r="B30" s="530"/>
      <c r="C30" s="304" t="s">
        <v>173</v>
      </c>
      <c r="D30" s="566"/>
      <c r="E30" s="635"/>
      <c r="F30" s="248" t="s">
        <v>744</v>
      </c>
      <c r="G30" s="157" t="s">
        <v>745</v>
      </c>
      <c r="H30" s="212">
        <f>L30</f>
        <v>1.6</v>
      </c>
      <c r="I30" s="293">
        <v>9.10721</v>
      </c>
      <c r="J30" s="293">
        <v>0</v>
      </c>
      <c r="K30" s="293">
        <v>0</v>
      </c>
      <c r="L30" s="280">
        <v>1.6</v>
      </c>
      <c r="M30" s="286">
        <f>Q30</f>
        <v>0</v>
      </c>
      <c r="N30" s="286">
        <v>0</v>
      </c>
      <c r="O30" s="294">
        <v>0</v>
      </c>
      <c r="P30" s="294">
        <v>0</v>
      </c>
      <c r="Q30" s="286">
        <f>N30+O30</f>
        <v>0</v>
      </c>
      <c r="R30" s="296">
        <v>0</v>
      </c>
      <c r="S30" s="296">
        <v>0</v>
      </c>
    </row>
    <row r="31" spans="1:19" ht="53.25" customHeight="1">
      <c r="A31" s="531"/>
      <c r="B31" s="531"/>
      <c r="C31" s="304" t="s">
        <v>174</v>
      </c>
      <c r="D31" s="567"/>
      <c r="E31" s="634"/>
      <c r="F31" s="253" t="s">
        <v>746</v>
      </c>
      <c r="G31" s="156">
        <v>13</v>
      </c>
      <c r="H31" s="212">
        <f>L31</f>
        <v>98</v>
      </c>
      <c r="I31" s="293">
        <v>98.37424</v>
      </c>
      <c r="J31" s="293">
        <v>0</v>
      </c>
      <c r="K31" s="293">
        <v>0</v>
      </c>
      <c r="L31" s="280">
        <v>98</v>
      </c>
      <c r="M31" s="286">
        <f>Q31</f>
        <v>67.16</v>
      </c>
      <c r="N31" s="286">
        <v>67.1</v>
      </c>
      <c r="O31" s="294">
        <v>0.06</v>
      </c>
      <c r="P31" s="294">
        <v>0</v>
      </c>
      <c r="Q31" s="286">
        <f>N31+O31</f>
        <v>67.16</v>
      </c>
      <c r="R31" s="296">
        <v>13</v>
      </c>
      <c r="S31" s="296">
        <v>0</v>
      </c>
    </row>
    <row r="32" spans="1:19" s="278" customFormat="1" ht="16.5" customHeight="1">
      <c r="A32" s="127"/>
      <c r="B32" s="128" t="s">
        <v>316</v>
      </c>
      <c r="C32" s="280"/>
      <c r="D32" s="137"/>
      <c r="E32" s="137"/>
      <c r="F32" s="280"/>
      <c r="G32" s="280"/>
      <c r="H32" s="280">
        <f>SUM(H28:H31)</f>
        <v>675.5000000000028</v>
      </c>
      <c r="I32" s="280">
        <f aca="true" t="shared" si="9" ref="I32:Q32">SUM(I28:I31)</f>
        <v>669.9024500000028</v>
      </c>
      <c r="J32" s="280">
        <f t="shared" si="9"/>
        <v>5.6</v>
      </c>
      <c r="K32" s="280">
        <f t="shared" si="9"/>
        <v>0</v>
      </c>
      <c r="L32" s="280">
        <f t="shared" si="9"/>
        <v>675.5000000000028</v>
      </c>
      <c r="M32" s="280">
        <f t="shared" si="9"/>
        <v>339.55999999999995</v>
      </c>
      <c r="N32" s="280">
        <f t="shared" si="9"/>
        <v>336.69999999999993</v>
      </c>
      <c r="O32" s="280">
        <f t="shared" si="9"/>
        <v>2.86</v>
      </c>
      <c r="P32" s="280">
        <f t="shared" si="9"/>
        <v>0</v>
      </c>
      <c r="Q32" s="280">
        <f t="shared" si="9"/>
        <v>339.55999999999995</v>
      </c>
      <c r="R32" s="280"/>
      <c r="S32" s="280"/>
    </row>
    <row r="33" spans="1:19" ht="38.25" customHeight="1">
      <c r="A33" s="534" t="s">
        <v>27</v>
      </c>
      <c r="B33" s="534" t="s">
        <v>455</v>
      </c>
      <c r="C33" s="492" t="s">
        <v>28</v>
      </c>
      <c r="D33" s="565" t="s">
        <v>198</v>
      </c>
      <c r="E33" s="509"/>
      <c r="F33" s="674" t="s">
        <v>762</v>
      </c>
      <c r="G33" s="676">
        <v>1324</v>
      </c>
      <c r="H33" s="226">
        <f>L33</f>
        <v>38906.1</v>
      </c>
      <c r="I33" s="311">
        <v>37713.7</v>
      </c>
      <c r="J33" s="311">
        <v>1192.4</v>
      </c>
      <c r="K33" s="311">
        <v>0</v>
      </c>
      <c r="L33" s="283">
        <f>I33+J33+K33</f>
        <v>38906.1</v>
      </c>
      <c r="M33" s="286">
        <f>Q33</f>
        <v>31186.3</v>
      </c>
      <c r="N33" s="294">
        <v>30909</v>
      </c>
      <c r="O33" s="294">
        <v>277.3</v>
      </c>
      <c r="P33" s="294">
        <v>0</v>
      </c>
      <c r="Q33" s="286">
        <f>N33+O33+P33</f>
        <v>31186.3</v>
      </c>
      <c r="R33" s="570">
        <v>1262</v>
      </c>
      <c r="S33" s="570">
        <v>184</v>
      </c>
    </row>
    <row r="34" spans="1:19" ht="38.25" customHeight="1">
      <c r="A34" s="530"/>
      <c r="B34" s="530"/>
      <c r="C34" s="525" t="s">
        <v>984</v>
      </c>
      <c r="D34" s="566"/>
      <c r="E34" s="526"/>
      <c r="F34" s="675"/>
      <c r="G34" s="677"/>
      <c r="H34" s="226">
        <f>L34</f>
        <v>31600.8</v>
      </c>
      <c r="I34" s="142">
        <v>31600.8</v>
      </c>
      <c r="J34" s="142">
        <v>0</v>
      </c>
      <c r="K34" s="142">
        <v>0</v>
      </c>
      <c r="L34" s="283">
        <f>I34+J34+K34</f>
        <v>31600.8</v>
      </c>
      <c r="M34" s="286">
        <f>Q34</f>
        <v>4499.5</v>
      </c>
      <c r="N34" s="294">
        <v>4499.5</v>
      </c>
      <c r="O34" s="294">
        <v>0</v>
      </c>
      <c r="P34" s="294">
        <v>0</v>
      </c>
      <c r="Q34" s="286">
        <f>N34+O34+P34</f>
        <v>4499.5</v>
      </c>
      <c r="R34" s="571"/>
      <c r="S34" s="571"/>
    </row>
    <row r="35" spans="1:19" ht="39" customHeight="1">
      <c r="A35" s="530"/>
      <c r="B35" s="530"/>
      <c r="C35" s="492" t="s">
        <v>175</v>
      </c>
      <c r="D35" s="566"/>
      <c r="E35" s="510" t="s">
        <v>983</v>
      </c>
      <c r="F35" s="247" t="s">
        <v>761</v>
      </c>
      <c r="G35" s="235">
        <v>280</v>
      </c>
      <c r="H35" s="226">
        <f>L35</f>
        <v>1186.5</v>
      </c>
      <c r="I35" s="311">
        <v>1185.5</v>
      </c>
      <c r="J35" s="311">
        <v>1</v>
      </c>
      <c r="K35" s="311">
        <v>0</v>
      </c>
      <c r="L35" s="283">
        <f>I35+J35+K35</f>
        <v>1186.5</v>
      </c>
      <c r="M35" s="286">
        <f>Q35</f>
        <v>634.5</v>
      </c>
      <c r="N35" s="294">
        <v>631.2</v>
      </c>
      <c r="O35" s="294">
        <v>3.3</v>
      </c>
      <c r="P35" s="294">
        <v>0</v>
      </c>
      <c r="Q35" s="286">
        <f>N35+O35+P35</f>
        <v>634.5</v>
      </c>
      <c r="R35" s="296">
        <v>47</v>
      </c>
      <c r="S35" s="296">
        <v>10</v>
      </c>
    </row>
    <row r="36" spans="1:19" ht="42" customHeight="1">
      <c r="A36" s="530"/>
      <c r="B36" s="531"/>
      <c r="C36" s="492" t="s">
        <v>170</v>
      </c>
      <c r="D36" s="567"/>
      <c r="E36" s="511"/>
      <c r="F36" s="247" t="s">
        <v>760</v>
      </c>
      <c r="G36" s="235">
        <v>19</v>
      </c>
      <c r="H36" s="226">
        <f>L36</f>
        <v>2450</v>
      </c>
      <c r="I36" s="142">
        <v>0</v>
      </c>
      <c r="J36" s="142">
        <v>0</v>
      </c>
      <c r="K36" s="142">
        <v>2450</v>
      </c>
      <c r="L36" s="283">
        <f>I36+J36+K36</f>
        <v>2450</v>
      </c>
      <c r="M36" s="286">
        <f>Q36</f>
        <v>1435.1</v>
      </c>
      <c r="N36" s="294">
        <v>0</v>
      </c>
      <c r="O36" s="294">
        <v>0</v>
      </c>
      <c r="P36" s="294">
        <v>1435.1</v>
      </c>
      <c r="Q36" s="286">
        <f>N36+O36+P36</f>
        <v>1435.1</v>
      </c>
      <c r="R36" s="296">
        <v>14</v>
      </c>
      <c r="S36" s="296">
        <v>7</v>
      </c>
    </row>
    <row r="37" spans="1:19" ht="59.25" customHeight="1">
      <c r="A37" s="530"/>
      <c r="B37" s="494" t="s">
        <v>550</v>
      </c>
      <c r="C37" s="492" t="s">
        <v>551</v>
      </c>
      <c r="D37" s="152"/>
      <c r="E37" s="509" t="s">
        <v>576</v>
      </c>
      <c r="F37" s="247" t="s">
        <v>759</v>
      </c>
      <c r="G37" s="11">
        <v>7</v>
      </c>
      <c r="H37" s="226">
        <f>L37</f>
        <v>300.1</v>
      </c>
      <c r="I37" s="142">
        <v>0</v>
      </c>
      <c r="J37" s="142">
        <v>300.1</v>
      </c>
      <c r="K37" s="142">
        <v>0</v>
      </c>
      <c r="L37" s="283">
        <f>I37+J37+K37</f>
        <v>300.1</v>
      </c>
      <c r="M37" s="286">
        <f>Q37</f>
        <v>26.8</v>
      </c>
      <c r="N37" s="294">
        <v>0</v>
      </c>
      <c r="O37" s="294">
        <v>26.8</v>
      </c>
      <c r="P37" s="294">
        <v>0</v>
      </c>
      <c r="Q37" s="286">
        <f>N37+O37+P37</f>
        <v>26.8</v>
      </c>
      <c r="R37" s="296">
        <v>8</v>
      </c>
      <c r="S37" s="296">
        <v>5</v>
      </c>
    </row>
    <row r="38" spans="1:19" s="278" customFormat="1" ht="18" customHeight="1">
      <c r="A38" s="99"/>
      <c r="B38" s="125" t="s">
        <v>316</v>
      </c>
      <c r="C38" s="309"/>
      <c r="D38" s="136"/>
      <c r="E38" s="136"/>
      <c r="F38" s="280"/>
      <c r="G38" s="280"/>
      <c r="H38" s="283">
        <f>SUM(H33:H37)</f>
        <v>74443.5</v>
      </c>
      <c r="I38" s="283">
        <f>SUM(I33:I37)</f>
        <v>70500</v>
      </c>
      <c r="J38" s="283">
        <f>SUM(J33:J37)</f>
        <v>1493.5</v>
      </c>
      <c r="K38" s="283">
        <f>SUM(K33:K37)</f>
        <v>2450</v>
      </c>
      <c r="L38" s="283">
        <f>SUM(L33:L37)</f>
        <v>74443.5</v>
      </c>
      <c r="M38" s="283">
        <f>SUM(M33:M37)</f>
        <v>37782.200000000004</v>
      </c>
      <c r="N38" s="283">
        <f>SUM(N33:N37)</f>
        <v>36039.7</v>
      </c>
      <c r="O38" s="283">
        <f>SUM(O33:O37)</f>
        <v>307.40000000000003</v>
      </c>
      <c r="P38" s="283">
        <f>SUM(P33:P37)</f>
        <v>1435.1</v>
      </c>
      <c r="Q38" s="283">
        <f>SUM(Q33:Q37)</f>
        <v>37782.200000000004</v>
      </c>
      <c r="R38" s="283"/>
      <c r="S38" s="283"/>
    </row>
    <row r="39" spans="1:19" ht="50.25" customHeight="1">
      <c r="A39" s="492" t="s">
        <v>29</v>
      </c>
      <c r="B39" s="493" t="s">
        <v>461</v>
      </c>
      <c r="C39" s="492" t="s">
        <v>30</v>
      </c>
      <c r="D39" s="55" t="s">
        <v>188</v>
      </c>
      <c r="E39" s="320" t="s">
        <v>424</v>
      </c>
      <c r="F39" s="247" t="s">
        <v>741</v>
      </c>
      <c r="G39" s="158">
        <v>207</v>
      </c>
      <c r="H39" s="212">
        <f>L39</f>
        <v>2984.6</v>
      </c>
      <c r="I39" s="301">
        <v>2952.1</v>
      </c>
      <c r="J39" s="301">
        <v>32.5</v>
      </c>
      <c r="K39" s="301">
        <v>0</v>
      </c>
      <c r="L39" s="279">
        <f>I39+J39+K39</f>
        <v>2984.6</v>
      </c>
      <c r="M39" s="286">
        <f>Q39</f>
        <v>2753.5</v>
      </c>
      <c r="N39" s="286">
        <v>2723.8</v>
      </c>
      <c r="O39" s="294">
        <v>29.7</v>
      </c>
      <c r="P39" s="294">
        <v>0</v>
      </c>
      <c r="Q39" s="286">
        <f>O39+N39</f>
        <v>2753.5</v>
      </c>
      <c r="R39" s="296">
        <v>187</v>
      </c>
      <c r="S39" s="296">
        <v>0</v>
      </c>
    </row>
    <row r="40" spans="1:19" s="278" customFormat="1" ht="12">
      <c r="A40" s="112"/>
      <c r="B40" s="123" t="s">
        <v>316</v>
      </c>
      <c r="C40" s="124"/>
      <c r="D40" s="130"/>
      <c r="E40" s="130"/>
      <c r="F40" s="124"/>
      <c r="G40" s="124"/>
      <c r="H40" s="279">
        <f>SUM(H39)</f>
        <v>2984.6</v>
      </c>
      <c r="I40" s="279">
        <f aca="true" t="shared" si="10" ref="I40:Q40">SUM(I39)</f>
        <v>2952.1</v>
      </c>
      <c r="J40" s="279">
        <f t="shared" si="10"/>
        <v>32.5</v>
      </c>
      <c r="K40" s="279">
        <f t="shared" si="10"/>
        <v>0</v>
      </c>
      <c r="L40" s="279">
        <f t="shared" si="10"/>
        <v>2984.6</v>
      </c>
      <c r="M40" s="279">
        <f t="shared" si="10"/>
        <v>2753.5</v>
      </c>
      <c r="N40" s="279">
        <f t="shared" si="10"/>
        <v>2723.8</v>
      </c>
      <c r="O40" s="279">
        <f t="shared" si="10"/>
        <v>29.7</v>
      </c>
      <c r="P40" s="279">
        <f t="shared" si="10"/>
        <v>0</v>
      </c>
      <c r="Q40" s="279">
        <f t="shared" si="10"/>
        <v>2753.5</v>
      </c>
      <c r="R40" s="279"/>
      <c r="S40" s="279"/>
    </row>
    <row r="41" spans="1:19" s="278" customFormat="1" ht="84">
      <c r="A41" s="534">
        <v>10</v>
      </c>
      <c r="B41" s="18" t="s">
        <v>195</v>
      </c>
      <c r="C41" s="211" t="s">
        <v>848</v>
      </c>
      <c r="D41" s="60"/>
      <c r="E41" s="324" t="s">
        <v>847</v>
      </c>
      <c r="F41" s="244"/>
      <c r="G41" s="291"/>
      <c r="H41" s="212">
        <f>L41</f>
        <v>69416.3</v>
      </c>
      <c r="I41" s="314">
        <v>69416.3</v>
      </c>
      <c r="J41" s="314">
        <v>0</v>
      </c>
      <c r="K41" s="314">
        <v>0</v>
      </c>
      <c r="L41" s="476">
        <f>I41+J41+K41</f>
        <v>69416.3</v>
      </c>
      <c r="M41" s="286">
        <f>Q41</f>
        <v>69416.3</v>
      </c>
      <c r="N41" s="286">
        <v>69416.3</v>
      </c>
      <c r="O41" s="294">
        <v>0</v>
      </c>
      <c r="P41" s="294">
        <v>0</v>
      </c>
      <c r="Q41" s="286">
        <f>N41+O41+P41</f>
        <v>69416.3</v>
      </c>
      <c r="R41" s="296" t="s">
        <v>924</v>
      </c>
      <c r="S41" s="296" t="s">
        <v>924</v>
      </c>
    </row>
    <row r="42" spans="1:19" s="278" customFormat="1" ht="38.25" customHeight="1">
      <c r="A42" s="531"/>
      <c r="B42" s="493"/>
      <c r="C42" s="524" t="s">
        <v>951</v>
      </c>
      <c r="D42" s="60"/>
      <c r="E42" s="324" t="s">
        <v>952</v>
      </c>
      <c r="F42" s="522"/>
      <c r="G42" s="523"/>
      <c r="H42" s="212">
        <f>L42</f>
        <v>1100</v>
      </c>
      <c r="I42" s="314">
        <v>0</v>
      </c>
      <c r="J42" s="314">
        <v>1100</v>
      </c>
      <c r="K42" s="314">
        <v>0</v>
      </c>
      <c r="L42" s="476">
        <f>I42+J42+K42</f>
        <v>1100</v>
      </c>
      <c r="M42" s="286">
        <f>Q42</f>
        <v>0</v>
      </c>
      <c r="N42" s="286">
        <v>0</v>
      </c>
      <c r="O42" s="294">
        <v>0</v>
      </c>
      <c r="P42" s="294">
        <v>0</v>
      </c>
      <c r="Q42" s="286">
        <f>N42+O42+P42</f>
        <v>0</v>
      </c>
      <c r="R42" s="296"/>
      <c r="S42" s="296"/>
    </row>
    <row r="43" spans="1:19" s="278" customFormat="1" ht="12">
      <c r="A43" s="408"/>
      <c r="B43" s="415" t="s">
        <v>316</v>
      </c>
      <c r="C43" s="409"/>
      <c r="D43" s="410"/>
      <c r="E43" s="410"/>
      <c r="F43" s="411"/>
      <c r="G43" s="412"/>
      <c r="H43" s="476">
        <f>L43</f>
        <v>70516.3</v>
      </c>
      <c r="I43" s="476">
        <f>I41+I42</f>
        <v>69416.3</v>
      </c>
      <c r="J43" s="476">
        <f aca="true" t="shared" si="11" ref="J43:Q43">J41+J42</f>
        <v>1100</v>
      </c>
      <c r="K43" s="476">
        <f t="shared" si="11"/>
        <v>0</v>
      </c>
      <c r="L43" s="476">
        <f t="shared" si="11"/>
        <v>70516.3</v>
      </c>
      <c r="M43" s="476">
        <f t="shared" si="11"/>
        <v>69416.3</v>
      </c>
      <c r="N43" s="476">
        <f t="shared" si="11"/>
        <v>69416.3</v>
      </c>
      <c r="O43" s="476">
        <f t="shared" si="11"/>
        <v>0</v>
      </c>
      <c r="P43" s="476">
        <f t="shared" si="11"/>
        <v>0</v>
      </c>
      <c r="Q43" s="476">
        <f t="shared" si="11"/>
        <v>69416.3</v>
      </c>
      <c r="R43" s="414"/>
      <c r="S43" s="414"/>
    </row>
    <row r="44" spans="1:19" s="282" customFormat="1" ht="15" customHeight="1">
      <c r="A44" s="596" t="s">
        <v>31</v>
      </c>
      <c r="B44" s="597"/>
      <c r="C44" s="597"/>
      <c r="D44" s="58"/>
      <c r="E44" s="58"/>
      <c r="F44" s="12"/>
      <c r="G44" s="12"/>
      <c r="H44" s="302"/>
      <c r="I44" s="302"/>
      <c r="J44" s="302"/>
      <c r="K44" s="302"/>
      <c r="L44" s="302"/>
      <c r="M44" s="297"/>
      <c r="N44" s="297"/>
      <c r="O44" s="297"/>
      <c r="P44" s="297"/>
      <c r="Q44" s="297"/>
      <c r="R44" s="492"/>
      <c r="S44" s="150"/>
    </row>
    <row r="45" spans="1:19" ht="81.75" customHeight="1">
      <c r="A45" s="492" t="s">
        <v>7</v>
      </c>
      <c r="B45" s="493" t="s">
        <v>32</v>
      </c>
      <c r="C45" s="492" t="s">
        <v>33</v>
      </c>
      <c r="D45" s="55" t="s">
        <v>189</v>
      </c>
      <c r="E45" s="320" t="s">
        <v>425</v>
      </c>
      <c r="F45" s="247" t="s">
        <v>748</v>
      </c>
      <c r="G45" s="71">
        <v>2</v>
      </c>
      <c r="H45" s="212">
        <f>L45</f>
        <v>33.5</v>
      </c>
      <c r="I45" s="314">
        <v>33.1</v>
      </c>
      <c r="J45" s="314">
        <v>0.4</v>
      </c>
      <c r="K45" s="314">
        <v>0</v>
      </c>
      <c r="L45" s="279">
        <f>I45+J45+K45</f>
        <v>33.5</v>
      </c>
      <c r="M45" s="286">
        <f>Q45</f>
        <v>19.3</v>
      </c>
      <c r="N45" s="286">
        <v>19.1</v>
      </c>
      <c r="O45" s="294">
        <v>0.2</v>
      </c>
      <c r="P45" s="294"/>
      <c r="Q45" s="286">
        <f>O45+N45</f>
        <v>19.3</v>
      </c>
      <c r="R45" s="296">
        <v>2</v>
      </c>
      <c r="S45" s="296" t="s">
        <v>785</v>
      </c>
    </row>
    <row r="46" spans="1:19" s="278" customFormat="1" ht="18" customHeight="1">
      <c r="A46" s="112"/>
      <c r="B46" s="123" t="s">
        <v>316</v>
      </c>
      <c r="C46" s="124"/>
      <c r="D46" s="130"/>
      <c r="E46" s="130"/>
      <c r="F46" s="124"/>
      <c r="G46" s="124"/>
      <c r="H46" s="279">
        <f>SUM(H45)</f>
        <v>33.5</v>
      </c>
      <c r="I46" s="279">
        <f aca="true" t="shared" si="12" ref="I46:Q46">SUM(I45)</f>
        <v>33.1</v>
      </c>
      <c r="J46" s="279">
        <f t="shared" si="12"/>
        <v>0.4</v>
      </c>
      <c r="K46" s="279">
        <f t="shared" si="12"/>
        <v>0</v>
      </c>
      <c r="L46" s="279">
        <f t="shared" si="12"/>
        <v>33.5</v>
      </c>
      <c r="M46" s="279">
        <f t="shared" si="12"/>
        <v>19.3</v>
      </c>
      <c r="N46" s="279">
        <f t="shared" si="12"/>
        <v>19.1</v>
      </c>
      <c r="O46" s="279">
        <f t="shared" si="12"/>
        <v>0.2</v>
      </c>
      <c r="P46" s="279">
        <f t="shared" si="12"/>
        <v>0</v>
      </c>
      <c r="Q46" s="279">
        <f t="shared" si="12"/>
        <v>19.3</v>
      </c>
      <c r="R46" s="279"/>
      <c r="S46" s="279"/>
    </row>
    <row r="47" spans="1:19" s="307" customFormat="1" ht="119.25" customHeight="1">
      <c r="A47" s="300" t="s">
        <v>11</v>
      </c>
      <c r="B47" s="52" t="s">
        <v>475</v>
      </c>
      <c r="C47" s="300" t="s">
        <v>477</v>
      </c>
      <c r="D47" s="55"/>
      <c r="E47" s="320" t="s">
        <v>476</v>
      </c>
      <c r="F47" s="244" t="s">
        <v>698</v>
      </c>
      <c r="G47" s="81">
        <v>3500</v>
      </c>
      <c r="H47" s="212">
        <f>L47</f>
        <v>25983.2</v>
      </c>
      <c r="I47" s="301">
        <v>25983.2</v>
      </c>
      <c r="J47" s="301">
        <v>0</v>
      </c>
      <c r="K47" s="301">
        <v>0</v>
      </c>
      <c r="L47" s="279">
        <f>I47+K47+K47</f>
        <v>25983.2</v>
      </c>
      <c r="M47" s="286">
        <f>Q47</f>
        <v>24292.4</v>
      </c>
      <c r="N47" s="294">
        <v>24292.4</v>
      </c>
      <c r="O47" s="294">
        <v>0</v>
      </c>
      <c r="P47" s="294">
        <v>0</v>
      </c>
      <c r="Q47" s="286">
        <f>N47+O47+P47</f>
        <v>24292.4</v>
      </c>
      <c r="R47" s="296">
        <v>10414</v>
      </c>
      <c r="S47" s="296">
        <v>3502</v>
      </c>
    </row>
    <row r="48" spans="1:19" s="278" customFormat="1" ht="18" customHeight="1">
      <c r="A48" s="309"/>
      <c r="B48" s="34" t="s">
        <v>316</v>
      </c>
      <c r="C48" s="309"/>
      <c r="D48" s="309"/>
      <c r="E48" s="309"/>
      <c r="F48" s="279">
        <f>F46</f>
        <v>0</v>
      </c>
      <c r="G48" s="279">
        <f>G46</f>
        <v>0</v>
      </c>
      <c r="H48" s="279">
        <f>H47</f>
        <v>25983.2</v>
      </c>
      <c r="I48" s="279">
        <f aca="true" t="shared" si="13" ref="I48:Q48">I47</f>
        <v>25983.2</v>
      </c>
      <c r="J48" s="279">
        <f t="shared" si="13"/>
        <v>0</v>
      </c>
      <c r="K48" s="279">
        <f t="shared" si="13"/>
        <v>0</v>
      </c>
      <c r="L48" s="279">
        <f t="shared" si="13"/>
        <v>25983.2</v>
      </c>
      <c r="M48" s="279">
        <f t="shared" si="13"/>
        <v>24292.4</v>
      </c>
      <c r="N48" s="279">
        <f t="shared" si="13"/>
        <v>24292.4</v>
      </c>
      <c r="O48" s="279">
        <f t="shared" si="13"/>
        <v>0</v>
      </c>
      <c r="P48" s="279">
        <f t="shared" si="13"/>
        <v>0</v>
      </c>
      <c r="Q48" s="279">
        <f t="shared" si="13"/>
        <v>24292.4</v>
      </c>
      <c r="R48" s="279"/>
      <c r="S48" s="279"/>
    </row>
    <row r="49" spans="1:19" s="307" customFormat="1" ht="126.75" customHeight="1">
      <c r="A49" s="300" t="s">
        <v>7</v>
      </c>
      <c r="B49" s="52" t="s">
        <v>522</v>
      </c>
      <c r="C49" s="300" t="s">
        <v>521</v>
      </c>
      <c r="D49" s="293" t="s">
        <v>421</v>
      </c>
      <c r="E49" s="293" t="s">
        <v>552</v>
      </c>
      <c r="F49" s="244">
        <v>21.112</v>
      </c>
      <c r="G49" s="71">
        <v>533</v>
      </c>
      <c r="H49" s="214">
        <f>L49</f>
        <v>134998.8</v>
      </c>
      <c r="I49" s="301">
        <v>134998.8</v>
      </c>
      <c r="J49" s="301">
        <v>0</v>
      </c>
      <c r="K49" s="301">
        <v>0</v>
      </c>
      <c r="L49" s="309">
        <f>I49+J49+K49</f>
        <v>134998.8</v>
      </c>
      <c r="M49" s="286">
        <f>Q49</f>
        <v>46017.5</v>
      </c>
      <c r="N49" s="286">
        <v>46017.5</v>
      </c>
      <c r="O49" s="286">
        <v>0</v>
      </c>
      <c r="P49" s="294">
        <v>0</v>
      </c>
      <c r="Q49" s="286">
        <f>N49+O49+P49</f>
        <v>46017.5</v>
      </c>
      <c r="R49" s="296">
        <v>322</v>
      </c>
      <c r="S49" s="296">
        <v>312</v>
      </c>
    </row>
    <row r="50" spans="1:19" s="278" customFormat="1" ht="18" customHeight="1">
      <c r="A50" s="309"/>
      <c r="B50" s="309" t="s">
        <v>316</v>
      </c>
      <c r="C50" s="309"/>
      <c r="D50" s="309"/>
      <c r="E50" s="309"/>
      <c r="F50" s="309"/>
      <c r="G50" s="309"/>
      <c r="H50" s="309">
        <f>H49</f>
        <v>134998.8</v>
      </c>
      <c r="I50" s="309">
        <f aca="true" t="shared" si="14" ref="I50:Q50">I49</f>
        <v>134998.8</v>
      </c>
      <c r="J50" s="309">
        <f t="shared" si="14"/>
        <v>0</v>
      </c>
      <c r="K50" s="309">
        <f t="shared" si="14"/>
        <v>0</v>
      </c>
      <c r="L50" s="309">
        <f t="shared" si="14"/>
        <v>134998.8</v>
      </c>
      <c r="M50" s="309">
        <f t="shared" si="14"/>
        <v>46017.5</v>
      </c>
      <c r="N50" s="309">
        <f t="shared" si="14"/>
        <v>46017.5</v>
      </c>
      <c r="O50" s="309">
        <f t="shared" si="14"/>
        <v>0</v>
      </c>
      <c r="P50" s="309">
        <f t="shared" si="14"/>
        <v>0</v>
      </c>
      <c r="Q50" s="309">
        <f t="shared" si="14"/>
        <v>46017.5</v>
      </c>
      <c r="R50" s="309"/>
      <c r="S50" s="309"/>
    </row>
    <row r="51" spans="1:19" ht="16.5" customHeight="1">
      <c r="A51" s="598" t="s">
        <v>34</v>
      </c>
      <c r="B51" s="599"/>
      <c r="C51" s="599"/>
      <c r="D51" s="57"/>
      <c r="E51" s="57"/>
      <c r="F51" s="92"/>
      <c r="G51" s="92"/>
      <c r="H51" s="93"/>
      <c r="I51" s="93"/>
      <c r="J51" s="93"/>
      <c r="K51" s="93"/>
      <c r="L51" s="93"/>
      <c r="M51" s="312"/>
      <c r="N51" s="312"/>
      <c r="O51" s="297"/>
      <c r="P51" s="297"/>
      <c r="Q51" s="297"/>
      <c r="R51" s="492"/>
      <c r="S51" s="298"/>
    </row>
    <row r="52" spans="1:19" ht="24">
      <c r="A52" s="492" t="s">
        <v>0</v>
      </c>
      <c r="B52" s="493" t="s">
        <v>1</v>
      </c>
      <c r="C52" s="492" t="s">
        <v>2</v>
      </c>
      <c r="D52" s="59"/>
      <c r="E52" s="59"/>
      <c r="F52" s="297" t="s">
        <v>4</v>
      </c>
      <c r="G52" s="291"/>
      <c r="H52" s="300"/>
      <c r="I52" s="300"/>
      <c r="J52" s="300"/>
      <c r="K52" s="300"/>
      <c r="L52" s="300"/>
      <c r="M52" s="294"/>
      <c r="N52" s="294"/>
      <c r="O52" s="294"/>
      <c r="P52" s="294"/>
      <c r="Q52" s="286"/>
      <c r="R52" s="296"/>
      <c r="S52" s="296"/>
    </row>
    <row r="53" spans="1:19" ht="187.5" customHeight="1">
      <c r="A53" s="492" t="s">
        <v>7</v>
      </c>
      <c r="B53" s="76" t="s">
        <v>454</v>
      </c>
      <c r="C53" s="492" t="s">
        <v>35</v>
      </c>
      <c r="D53" s="55" t="s">
        <v>291</v>
      </c>
      <c r="E53" s="320" t="s">
        <v>627</v>
      </c>
      <c r="F53" s="244">
        <v>5</v>
      </c>
      <c r="G53" s="291">
        <v>10</v>
      </c>
      <c r="H53" s="212">
        <f>L53</f>
        <v>961</v>
      </c>
      <c r="I53" s="314">
        <v>960</v>
      </c>
      <c r="J53" s="314">
        <v>1</v>
      </c>
      <c r="K53" s="314">
        <v>0</v>
      </c>
      <c r="L53" s="279">
        <f>I53+J53+K53</f>
        <v>961</v>
      </c>
      <c r="M53" s="286">
        <f>Q53</f>
        <v>697.6</v>
      </c>
      <c r="N53" s="286">
        <v>697.6</v>
      </c>
      <c r="O53" s="294">
        <v>0</v>
      </c>
      <c r="P53" s="294">
        <v>0</v>
      </c>
      <c r="Q53" s="286">
        <f>N53+O53</f>
        <v>697.6</v>
      </c>
      <c r="R53" s="296">
        <v>13</v>
      </c>
      <c r="S53" s="296">
        <v>10</v>
      </c>
    </row>
    <row r="54" spans="1:19" s="282" customFormat="1" ht="23.25" customHeight="1">
      <c r="A54" s="119"/>
      <c r="B54" s="120" t="s">
        <v>316</v>
      </c>
      <c r="C54" s="121"/>
      <c r="D54" s="138"/>
      <c r="E54" s="139"/>
      <c r="F54" s="97"/>
      <c r="G54" s="98"/>
      <c r="H54" s="279">
        <f>SUM(H53)</f>
        <v>961</v>
      </c>
      <c r="I54" s="279">
        <f aca="true" t="shared" si="15" ref="I54:Q54">SUM(I53)</f>
        <v>960</v>
      </c>
      <c r="J54" s="279">
        <f t="shared" si="15"/>
        <v>1</v>
      </c>
      <c r="K54" s="279">
        <f t="shared" si="15"/>
        <v>0</v>
      </c>
      <c r="L54" s="279">
        <f t="shared" si="15"/>
        <v>961</v>
      </c>
      <c r="M54" s="279">
        <f t="shared" si="15"/>
        <v>697.6</v>
      </c>
      <c r="N54" s="279">
        <f t="shared" si="15"/>
        <v>697.6</v>
      </c>
      <c r="O54" s="279">
        <f t="shared" si="15"/>
        <v>0</v>
      </c>
      <c r="P54" s="279">
        <f t="shared" si="15"/>
        <v>0</v>
      </c>
      <c r="Q54" s="279">
        <f t="shared" si="15"/>
        <v>697.6</v>
      </c>
      <c r="R54" s="279"/>
      <c r="S54" s="279"/>
    </row>
    <row r="55" spans="1:19" ht="17.25" customHeight="1">
      <c r="A55" s="596" t="s">
        <v>36</v>
      </c>
      <c r="B55" s="597"/>
      <c r="C55" s="597"/>
      <c r="D55" s="59"/>
      <c r="E55" s="59"/>
      <c r="F55" s="12"/>
      <c r="G55" s="12"/>
      <c r="H55" s="302"/>
      <c r="I55" s="302"/>
      <c r="J55" s="302"/>
      <c r="K55" s="302"/>
      <c r="L55" s="302"/>
      <c r="M55" s="294"/>
      <c r="N55" s="294"/>
      <c r="O55" s="294"/>
      <c r="P55" s="294"/>
      <c r="Q55" s="286"/>
      <c r="R55" s="296"/>
      <c r="S55" s="296"/>
    </row>
    <row r="56" spans="1:19" ht="156" customHeight="1">
      <c r="A56" s="492" t="s">
        <v>7</v>
      </c>
      <c r="B56" s="493" t="s">
        <v>37</v>
      </c>
      <c r="C56" s="492" t="s">
        <v>38</v>
      </c>
      <c r="D56" s="55" t="s">
        <v>237</v>
      </c>
      <c r="E56" s="320" t="s">
        <v>414</v>
      </c>
      <c r="F56" s="244">
        <v>6</v>
      </c>
      <c r="G56" s="71">
        <v>160</v>
      </c>
      <c r="H56" s="212">
        <f>L56</f>
        <v>11658.2</v>
      </c>
      <c r="I56" s="314">
        <v>11520</v>
      </c>
      <c r="J56" s="314">
        <v>138.2</v>
      </c>
      <c r="K56" s="314">
        <v>0</v>
      </c>
      <c r="L56" s="279">
        <f>J56+I56+K56</f>
        <v>11658.2</v>
      </c>
      <c r="M56" s="286">
        <f>Q56</f>
        <v>6533.5</v>
      </c>
      <c r="N56" s="286">
        <v>6460.8</v>
      </c>
      <c r="O56" s="294">
        <v>72.7</v>
      </c>
      <c r="P56" s="294"/>
      <c r="Q56" s="286">
        <f>N56+O56</f>
        <v>6533.5</v>
      </c>
      <c r="R56" s="296" t="s">
        <v>955</v>
      </c>
      <c r="S56" s="285" t="s">
        <v>956</v>
      </c>
    </row>
    <row r="57" spans="1:19" s="278" customFormat="1" ht="18.75" customHeight="1">
      <c r="A57" s="309"/>
      <c r="B57" s="34" t="s">
        <v>316</v>
      </c>
      <c r="C57" s="309"/>
      <c r="D57" s="130"/>
      <c r="E57" s="130"/>
      <c r="F57" s="309"/>
      <c r="G57" s="309"/>
      <c r="H57" s="279">
        <f>SUM(H56)</f>
        <v>11658.2</v>
      </c>
      <c r="I57" s="279">
        <f aca="true" t="shared" si="16" ref="I57:Q57">SUM(I56)</f>
        <v>11520</v>
      </c>
      <c r="J57" s="279">
        <f t="shared" si="16"/>
        <v>138.2</v>
      </c>
      <c r="K57" s="279">
        <f t="shared" si="16"/>
        <v>0</v>
      </c>
      <c r="L57" s="279">
        <f t="shared" si="16"/>
        <v>11658.2</v>
      </c>
      <c r="M57" s="279">
        <f t="shared" si="16"/>
        <v>6533.5</v>
      </c>
      <c r="N57" s="279">
        <f t="shared" si="16"/>
        <v>6460.8</v>
      </c>
      <c r="O57" s="279">
        <f t="shared" si="16"/>
        <v>72.7</v>
      </c>
      <c r="P57" s="279">
        <f t="shared" si="16"/>
        <v>0</v>
      </c>
      <c r="Q57" s="279">
        <f t="shared" si="16"/>
        <v>6533.5</v>
      </c>
      <c r="R57" s="279"/>
      <c r="S57" s="279"/>
    </row>
    <row r="58" spans="1:20" ht="66" customHeight="1">
      <c r="A58" s="495">
        <v>1</v>
      </c>
      <c r="B58" s="39" t="s">
        <v>39</v>
      </c>
      <c r="C58" s="492" t="s">
        <v>40</v>
      </c>
      <c r="D58" s="55" t="s">
        <v>263</v>
      </c>
      <c r="E58" s="320" t="s">
        <v>462</v>
      </c>
      <c r="F58" s="244">
        <v>2</v>
      </c>
      <c r="G58" s="291">
        <v>750</v>
      </c>
      <c r="H58" s="212">
        <f>L58</f>
        <v>1500</v>
      </c>
      <c r="I58" s="314">
        <v>0</v>
      </c>
      <c r="J58" s="314">
        <v>0</v>
      </c>
      <c r="K58" s="314">
        <v>1500</v>
      </c>
      <c r="L58" s="279">
        <f>I58+J58+K58</f>
        <v>1500</v>
      </c>
      <c r="M58" s="286">
        <f>Q58</f>
        <v>0</v>
      </c>
      <c r="N58" s="294">
        <v>0</v>
      </c>
      <c r="O58" s="294">
        <v>0</v>
      </c>
      <c r="P58" s="294">
        <v>0</v>
      </c>
      <c r="Q58" s="286">
        <f>N58+O58+P58</f>
        <v>0</v>
      </c>
      <c r="R58" s="296">
        <v>0</v>
      </c>
      <c r="S58" s="296">
        <v>0</v>
      </c>
      <c r="T58" s="292"/>
    </row>
    <row r="59" spans="1:20" s="278" customFormat="1" ht="18.75" customHeight="1">
      <c r="A59" s="309"/>
      <c r="B59" s="34" t="s">
        <v>316</v>
      </c>
      <c r="C59" s="309"/>
      <c r="D59" s="130"/>
      <c r="E59" s="130"/>
      <c r="F59" s="309"/>
      <c r="G59" s="309"/>
      <c r="H59" s="279">
        <f>SUM(H58:H58)</f>
        <v>1500</v>
      </c>
      <c r="I59" s="279">
        <f aca="true" t="shared" si="17" ref="I59:Q59">SUM(I58:I58)</f>
        <v>0</v>
      </c>
      <c r="J59" s="279">
        <f t="shared" si="17"/>
        <v>0</v>
      </c>
      <c r="K59" s="279">
        <f t="shared" si="17"/>
        <v>1500</v>
      </c>
      <c r="L59" s="279">
        <f t="shared" si="17"/>
        <v>1500</v>
      </c>
      <c r="M59" s="279">
        <f t="shared" si="17"/>
        <v>0</v>
      </c>
      <c r="N59" s="279">
        <f t="shared" si="17"/>
        <v>0</v>
      </c>
      <c r="O59" s="279">
        <f t="shared" si="17"/>
        <v>0</v>
      </c>
      <c r="P59" s="279">
        <f t="shared" si="17"/>
        <v>0</v>
      </c>
      <c r="Q59" s="279">
        <f t="shared" si="17"/>
        <v>0</v>
      </c>
      <c r="R59" s="279"/>
      <c r="S59" s="279"/>
      <c r="T59" s="292"/>
    </row>
    <row r="60" spans="1:21" ht="63" customHeight="1">
      <c r="A60" s="534" t="s">
        <v>13</v>
      </c>
      <c r="B60" s="534" t="s">
        <v>41</v>
      </c>
      <c r="C60" s="211" t="s">
        <v>524</v>
      </c>
      <c r="D60" s="60" t="s">
        <v>262</v>
      </c>
      <c r="E60" s="324" t="s">
        <v>440</v>
      </c>
      <c r="F60" s="244">
        <v>1.8</v>
      </c>
      <c r="G60" s="291">
        <v>2498</v>
      </c>
      <c r="H60" s="212">
        <f aca="true" t="shared" si="18" ref="H60:H66">L60</f>
        <v>4496.4</v>
      </c>
      <c r="I60" s="314">
        <v>0</v>
      </c>
      <c r="J60" s="314">
        <v>0</v>
      </c>
      <c r="K60" s="314">
        <v>4496.4</v>
      </c>
      <c r="L60" s="527">
        <f>I60+J60+K60</f>
        <v>4496.4</v>
      </c>
      <c r="M60" s="286">
        <f aca="true" t="shared" si="19" ref="M60:M68">Q60</f>
        <v>2595.1</v>
      </c>
      <c r="N60" s="294">
        <v>0</v>
      </c>
      <c r="O60" s="294">
        <v>0</v>
      </c>
      <c r="P60" s="294">
        <v>2595.1</v>
      </c>
      <c r="Q60" s="286">
        <f>N60+O60+P60</f>
        <v>2595.1</v>
      </c>
      <c r="R60" s="296">
        <v>1488</v>
      </c>
      <c r="S60" s="296">
        <v>246</v>
      </c>
      <c r="T60" s="292">
        <v>2218.6</v>
      </c>
      <c r="U60" s="292">
        <f>Q60-T60</f>
        <v>376.5</v>
      </c>
    </row>
    <row r="61" spans="1:19" ht="36">
      <c r="A61" s="530"/>
      <c r="B61" s="530"/>
      <c r="C61" s="211" t="s">
        <v>42</v>
      </c>
      <c r="D61" s="55" t="s">
        <v>208</v>
      </c>
      <c r="E61" s="320" t="s">
        <v>371</v>
      </c>
      <c r="F61" s="244">
        <v>3</v>
      </c>
      <c r="G61" s="20">
        <v>200</v>
      </c>
      <c r="H61" s="212">
        <f t="shared" si="18"/>
        <v>7282.8</v>
      </c>
      <c r="I61" s="313">
        <v>7200</v>
      </c>
      <c r="J61" s="313">
        <v>82.8</v>
      </c>
      <c r="K61" s="313">
        <v>0</v>
      </c>
      <c r="L61" s="527">
        <f aca="true" t="shared" si="20" ref="L61:L67">I61+J61+K61</f>
        <v>7282.8</v>
      </c>
      <c r="M61" s="286">
        <f t="shared" si="19"/>
        <v>3918.2</v>
      </c>
      <c r="N61" s="286">
        <v>3876</v>
      </c>
      <c r="O61" s="294">
        <v>42.2</v>
      </c>
      <c r="P61" s="294">
        <v>0</v>
      </c>
      <c r="Q61" s="286">
        <f>O61+N61</f>
        <v>3918.2</v>
      </c>
      <c r="R61" s="296">
        <v>187</v>
      </c>
      <c r="S61" s="296">
        <v>184</v>
      </c>
    </row>
    <row r="62" spans="1:20" ht="24">
      <c r="A62" s="530"/>
      <c r="B62" s="530"/>
      <c r="C62" s="305" t="s">
        <v>161</v>
      </c>
      <c r="D62" s="61" t="s">
        <v>303</v>
      </c>
      <c r="E62" s="325" t="s">
        <v>680</v>
      </c>
      <c r="F62" s="248">
        <v>0.128</v>
      </c>
      <c r="G62" s="22">
        <v>930</v>
      </c>
      <c r="H62" s="212">
        <v>128.8</v>
      </c>
      <c r="I62" s="311">
        <v>0</v>
      </c>
      <c r="J62" s="311">
        <v>128.8</v>
      </c>
      <c r="K62" s="311">
        <v>0</v>
      </c>
      <c r="L62" s="527">
        <f t="shared" si="20"/>
        <v>128.8</v>
      </c>
      <c r="M62" s="286">
        <f t="shared" si="19"/>
        <v>64.4</v>
      </c>
      <c r="N62" s="294">
        <v>0</v>
      </c>
      <c r="O62" s="294">
        <v>0</v>
      </c>
      <c r="P62" s="294">
        <v>64.4</v>
      </c>
      <c r="Q62" s="286">
        <f>O62+N62+P62</f>
        <v>64.4</v>
      </c>
      <c r="R62" s="296">
        <v>582</v>
      </c>
      <c r="S62" s="296">
        <v>42</v>
      </c>
      <c r="T62" s="292"/>
    </row>
    <row r="63" spans="1:19" ht="22.5">
      <c r="A63" s="530"/>
      <c r="B63" s="530"/>
      <c r="C63" s="23" t="s">
        <v>162</v>
      </c>
      <c r="D63" s="61" t="s">
        <v>304</v>
      </c>
      <c r="E63" s="325" t="s">
        <v>681</v>
      </c>
      <c r="F63" s="248">
        <v>1.00823</v>
      </c>
      <c r="G63" s="22">
        <v>953</v>
      </c>
      <c r="H63" s="212">
        <v>971.9</v>
      </c>
      <c r="I63" s="293">
        <v>960.8</v>
      </c>
      <c r="J63" s="293">
        <v>11.1</v>
      </c>
      <c r="K63" s="293">
        <v>0</v>
      </c>
      <c r="L63" s="527">
        <f>I63+J63+K63</f>
        <v>971.9</v>
      </c>
      <c r="M63" s="286">
        <f t="shared" si="19"/>
        <v>514.7</v>
      </c>
      <c r="N63" s="294">
        <v>509.2</v>
      </c>
      <c r="O63" s="294">
        <v>5.5</v>
      </c>
      <c r="P63" s="294">
        <v>0</v>
      </c>
      <c r="Q63" s="286">
        <f>O63+N63</f>
        <v>514.7</v>
      </c>
      <c r="R63" s="296">
        <v>246</v>
      </c>
      <c r="S63" s="296">
        <v>16</v>
      </c>
    </row>
    <row r="64" spans="1:19" ht="36" customHeight="1">
      <c r="A64" s="530"/>
      <c r="B64" s="530"/>
      <c r="C64" s="305" t="s">
        <v>163</v>
      </c>
      <c r="D64" s="61" t="s">
        <v>305</v>
      </c>
      <c r="E64" s="325" t="s">
        <v>682</v>
      </c>
      <c r="F64" s="248">
        <v>1</v>
      </c>
      <c r="G64" s="22">
        <v>665</v>
      </c>
      <c r="H64" s="212">
        <v>673</v>
      </c>
      <c r="I64" s="293">
        <v>665</v>
      </c>
      <c r="J64" s="293">
        <v>8</v>
      </c>
      <c r="K64" s="293">
        <v>0</v>
      </c>
      <c r="L64" s="527">
        <f t="shared" si="20"/>
        <v>673</v>
      </c>
      <c r="M64" s="286">
        <f t="shared" si="19"/>
        <v>403.4</v>
      </c>
      <c r="N64" s="294">
        <v>399</v>
      </c>
      <c r="O64" s="294">
        <v>4.4</v>
      </c>
      <c r="P64" s="294">
        <v>0</v>
      </c>
      <c r="Q64" s="286">
        <f>O64+N64</f>
        <v>403.4</v>
      </c>
      <c r="R64" s="296">
        <v>196</v>
      </c>
      <c r="S64" s="296">
        <v>11</v>
      </c>
    </row>
    <row r="65" spans="1:19" ht="199.5" customHeight="1">
      <c r="A65" s="530"/>
      <c r="B65" s="530"/>
      <c r="C65" s="211" t="s">
        <v>43</v>
      </c>
      <c r="D65" s="55" t="s">
        <v>209</v>
      </c>
      <c r="E65" s="320" t="s">
        <v>351</v>
      </c>
      <c r="F65" s="248">
        <v>3</v>
      </c>
      <c r="G65" s="22">
        <v>250</v>
      </c>
      <c r="H65" s="212">
        <f t="shared" si="18"/>
        <v>9209.1</v>
      </c>
      <c r="I65" s="43">
        <v>9004.5</v>
      </c>
      <c r="J65" s="43">
        <v>204.6</v>
      </c>
      <c r="K65" s="43">
        <v>0</v>
      </c>
      <c r="L65" s="527">
        <f t="shared" si="20"/>
        <v>9209.1</v>
      </c>
      <c r="M65" s="286">
        <f t="shared" si="19"/>
        <v>5385.7</v>
      </c>
      <c r="N65" s="286">
        <v>5266.5</v>
      </c>
      <c r="O65" s="294">
        <v>119.2</v>
      </c>
      <c r="P65" s="294"/>
      <c r="Q65" s="286">
        <f>O65+N65</f>
        <v>5385.7</v>
      </c>
      <c r="R65" s="296">
        <v>257</v>
      </c>
      <c r="S65" s="296" t="s">
        <v>873</v>
      </c>
    </row>
    <row r="66" spans="1:19" ht="145.5" customHeight="1">
      <c r="A66" s="530"/>
      <c r="B66" s="530"/>
      <c r="C66" s="211" t="s">
        <v>308</v>
      </c>
      <c r="D66" s="55" t="s">
        <v>210</v>
      </c>
      <c r="E66" s="320" t="s">
        <v>352</v>
      </c>
      <c r="F66" s="248">
        <v>10.543</v>
      </c>
      <c r="G66" s="22">
        <v>129</v>
      </c>
      <c r="H66" s="212">
        <f t="shared" si="18"/>
        <v>9903.9</v>
      </c>
      <c r="I66" s="43">
        <v>9675</v>
      </c>
      <c r="J66" s="43">
        <v>228.9</v>
      </c>
      <c r="K66" s="43">
        <v>0</v>
      </c>
      <c r="L66" s="527">
        <f t="shared" si="20"/>
        <v>9903.9</v>
      </c>
      <c r="M66" s="286">
        <f t="shared" si="19"/>
        <v>9901.7</v>
      </c>
      <c r="N66" s="286">
        <v>9675</v>
      </c>
      <c r="O66" s="294">
        <v>226.7</v>
      </c>
      <c r="P66" s="294">
        <v>0</v>
      </c>
      <c r="Q66" s="286">
        <f>O66+N66</f>
        <v>9901.7</v>
      </c>
      <c r="R66" s="299">
        <v>129</v>
      </c>
      <c r="S66" s="296">
        <v>0</v>
      </c>
    </row>
    <row r="67" spans="1:19" ht="64.5" customHeight="1">
      <c r="A67" s="530"/>
      <c r="B67" s="530"/>
      <c r="C67" s="305" t="s">
        <v>177</v>
      </c>
      <c r="D67" s="592" t="s">
        <v>254</v>
      </c>
      <c r="E67" s="636" t="s">
        <v>378</v>
      </c>
      <c r="F67" s="580" t="s">
        <v>713</v>
      </c>
      <c r="G67" s="155">
        <f>G68+G69+G70+G71+G72+G73+G74+G75+G76</f>
        <v>255</v>
      </c>
      <c r="H67" s="214">
        <f>L67</f>
        <v>4451.9</v>
      </c>
      <c r="I67" s="51">
        <f>I68+I73+I74+I75+I76</f>
        <v>2506</v>
      </c>
      <c r="J67" s="51">
        <f>J68+J73+J74+J75+J76</f>
        <v>79.6</v>
      </c>
      <c r="K67" s="51">
        <f>K68+K73+K74+K75+K76</f>
        <v>1866.3000000000002</v>
      </c>
      <c r="L67" s="527">
        <f t="shared" si="20"/>
        <v>4451.9</v>
      </c>
      <c r="M67" s="470">
        <f t="shared" si="19"/>
        <v>2559.3</v>
      </c>
      <c r="N67" s="286">
        <f>N68+N73+N74+N75+N76</f>
        <v>1627.9</v>
      </c>
      <c r="O67" s="294">
        <f>O68+O73+O74+O75+O76</f>
        <v>34.2</v>
      </c>
      <c r="P67" s="294">
        <f>P68+P73+P74+P75+P76</f>
        <v>897.1999999999999</v>
      </c>
      <c r="Q67" s="294">
        <f>N67+O67+P67</f>
        <v>2559.3</v>
      </c>
      <c r="R67" s="296">
        <f>R68+R69+R70+R71+R72</f>
        <v>104</v>
      </c>
      <c r="S67" s="296">
        <f>S68+S69+S70+S71+S72</f>
        <v>8</v>
      </c>
    </row>
    <row r="68" spans="1:19" ht="51.75" customHeight="1">
      <c r="A68" s="530"/>
      <c r="B68" s="530"/>
      <c r="C68" s="305" t="s">
        <v>541</v>
      </c>
      <c r="D68" s="579"/>
      <c r="E68" s="637"/>
      <c r="F68" s="587"/>
      <c r="G68" s="192">
        <v>10</v>
      </c>
      <c r="H68" s="588">
        <f>L68</f>
        <v>2585.6</v>
      </c>
      <c r="I68" s="559">
        <v>2506</v>
      </c>
      <c r="J68" s="591">
        <v>79.6</v>
      </c>
      <c r="K68" s="559">
        <v>0</v>
      </c>
      <c r="L68" s="668">
        <f>I68+J68+K68</f>
        <v>2585.6</v>
      </c>
      <c r="M68" s="549">
        <f t="shared" si="19"/>
        <v>1662.1000000000001</v>
      </c>
      <c r="N68" s="549">
        <v>1627.9</v>
      </c>
      <c r="O68" s="562">
        <v>34.2</v>
      </c>
      <c r="P68" s="562">
        <v>0</v>
      </c>
      <c r="Q68" s="564">
        <f>O68+N68</f>
        <v>1662.1000000000001</v>
      </c>
      <c r="R68" s="296">
        <v>6</v>
      </c>
      <c r="S68" s="296">
        <v>1</v>
      </c>
    </row>
    <row r="69" spans="1:19" ht="36">
      <c r="A69" s="530"/>
      <c r="B69" s="530"/>
      <c r="C69" s="305" t="s">
        <v>537</v>
      </c>
      <c r="D69" s="579"/>
      <c r="E69" s="637"/>
      <c r="F69" s="587"/>
      <c r="G69" s="192">
        <v>10</v>
      </c>
      <c r="H69" s="589"/>
      <c r="I69" s="591"/>
      <c r="J69" s="591"/>
      <c r="K69" s="591"/>
      <c r="L69" s="669"/>
      <c r="M69" s="564"/>
      <c r="N69" s="564"/>
      <c r="O69" s="562"/>
      <c r="P69" s="562"/>
      <c r="Q69" s="564"/>
      <c r="R69" s="296">
        <v>9</v>
      </c>
      <c r="S69" s="296">
        <v>0</v>
      </c>
    </row>
    <row r="70" spans="1:19" ht="48">
      <c r="A70" s="530"/>
      <c r="B70" s="530"/>
      <c r="C70" s="305" t="s">
        <v>538</v>
      </c>
      <c r="D70" s="579"/>
      <c r="E70" s="637"/>
      <c r="F70" s="587"/>
      <c r="G70" s="192">
        <v>10</v>
      </c>
      <c r="H70" s="589"/>
      <c r="I70" s="591"/>
      <c r="J70" s="591"/>
      <c r="K70" s="591"/>
      <c r="L70" s="669"/>
      <c r="M70" s="564"/>
      <c r="N70" s="564"/>
      <c r="O70" s="562"/>
      <c r="P70" s="562"/>
      <c r="Q70" s="564"/>
      <c r="R70" s="296">
        <v>0</v>
      </c>
      <c r="S70" s="296">
        <v>0</v>
      </c>
    </row>
    <row r="71" spans="1:19" ht="54" customHeight="1">
      <c r="A71" s="530"/>
      <c r="B71" s="530"/>
      <c r="C71" s="305" t="s">
        <v>539</v>
      </c>
      <c r="D71" s="593"/>
      <c r="E71" s="637"/>
      <c r="F71" s="587"/>
      <c r="G71" s="492">
        <v>10</v>
      </c>
      <c r="H71" s="589"/>
      <c r="I71" s="591"/>
      <c r="J71" s="591"/>
      <c r="K71" s="591"/>
      <c r="L71" s="669"/>
      <c r="M71" s="564"/>
      <c r="N71" s="564"/>
      <c r="O71" s="562"/>
      <c r="P71" s="562"/>
      <c r="Q71" s="564"/>
      <c r="R71" s="296">
        <v>69</v>
      </c>
      <c r="S71" s="296">
        <v>7</v>
      </c>
    </row>
    <row r="72" spans="1:19" ht="51" customHeight="1">
      <c r="A72" s="530"/>
      <c r="B72" s="530"/>
      <c r="C72" s="305" t="s">
        <v>540</v>
      </c>
      <c r="D72" s="584" t="s">
        <v>314</v>
      </c>
      <c r="E72" s="637"/>
      <c r="F72" s="587"/>
      <c r="G72" s="492">
        <f>147-G71-G70-G69-G68</f>
        <v>107</v>
      </c>
      <c r="H72" s="590"/>
      <c r="I72" s="560"/>
      <c r="J72" s="560"/>
      <c r="K72" s="560"/>
      <c r="L72" s="670"/>
      <c r="M72" s="550"/>
      <c r="N72" s="550"/>
      <c r="O72" s="563"/>
      <c r="P72" s="563"/>
      <c r="Q72" s="550"/>
      <c r="R72" s="296">
        <v>20</v>
      </c>
      <c r="S72" s="296">
        <v>0</v>
      </c>
    </row>
    <row r="73" spans="1:20" ht="54" customHeight="1">
      <c r="A73" s="530"/>
      <c r="B73" s="530"/>
      <c r="C73" s="305" t="s">
        <v>518</v>
      </c>
      <c r="D73" s="585"/>
      <c r="E73" s="637"/>
      <c r="F73" s="587"/>
      <c r="G73" s="291">
        <v>50</v>
      </c>
      <c r="H73" s="214">
        <f>L73</f>
        <v>864</v>
      </c>
      <c r="I73" s="317">
        <v>0</v>
      </c>
      <c r="J73" s="317">
        <v>0</v>
      </c>
      <c r="K73" s="317">
        <v>864</v>
      </c>
      <c r="L73" s="527">
        <f>I73+J73+K73</f>
        <v>864</v>
      </c>
      <c r="M73" s="286">
        <f aca="true" t="shared" si="21" ref="M73:M89">Q73</f>
        <v>432</v>
      </c>
      <c r="N73" s="486">
        <v>0</v>
      </c>
      <c r="O73" s="486">
        <v>0</v>
      </c>
      <c r="P73" s="486">
        <v>432</v>
      </c>
      <c r="Q73" s="487">
        <f aca="true" t="shared" si="22" ref="Q73:Q78">N73+O73+P73</f>
        <v>432</v>
      </c>
      <c r="R73" s="296">
        <v>28</v>
      </c>
      <c r="S73" s="296">
        <v>28</v>
      </c>
      <c r="T73" s="292">
        <v>245.3</v>
      </c>
    </row>
    <row r="74" spans="1:21" ht="54" customHeight="1">
      <c r="A74" s="530"/>
      <c r="B74" s="530"/>
      <c r="C74" s="305" t="s">
        <v>517</v>
      </c>
      <c r="D74" s="586"/>
      <c r="E74" s="637"/>
      <c r="F74" s="587"/>
      <c r="G74" s="291">
        <v>50</v>
      </c>
      <c r="H74" s="214">
        <v>864</v>
      </c>
      <c r="I74" s="314">
        <v>0</v>
      </c>
      <c r="J74" s="314">
        <v>0</v>
      </c>
      <c r="K74" s="317">
        <v>864</v>
      </c>
      <c r="L74" s="279">
        <f>I74+J74+K74</f>
        <v>864</v>
      </c>
      <c r="M74" s="294">
        <f t="shared" si="21"/>
        <v>384</v>
      </c>
      <c r="N74" s="294">
        <v>0</v>
      </c>
      <c r="O74" s="294">
        <v>0</v>
      </c>
      <c r="P74" s="486">
        <v>384</v>
      </c>
      <c r="Q74" s="487">
        <f t="shared" si="22"/>
        <v>384</v>
      </c>
      <c r="R74" s="296">
        <v>44</v>
      </c>
      <c r="S74" s="296">
        <v>44</v>
      </c>
      <c r="T74" s="292">
        <v>314.7</v>
      </c>
      <c r="U74" s="292">
        <f>T74-Q74</f>
        <v>-69.30000000000001</v>
      </c>
    </row>
    <row r="75" spans="1:21" ht="54" customHeight="1">
      <c r="A75" s="530"/>
      <c r="B75" s="530"/>
      <c r="C75" s="305" t="s">
        <v>573</v>
      </c>
      <c r="D75" s="141" t="s">
        <v>574</v>
      </c>
      <c r="E75" s="637"/>
      <c r="F75" s="587"/>
      <c r="G75" s="291">
        <v>3</v>
      </c>
      <c r="H75" s="214">
        <v>51.9</v>
      </c>
      <c r="I75" s="314">
        <v>0</v>
      </c>
      <c r="J75" s="314">
        <v>0</v>
      </c>
      <c r="K75" s="317">
        <v>51.9</v>
      </c>
      <c r="L75" s="279">
        <f>I75+J75+K75</f>
        <v>51.9</v>
      </c>
      <c r="M75" s="294">
        <f t="shared" si="21"/>
        <v>30.8</v>
      </c>
      <c r="N75" s="294">
        <v>0</v>
      </c>
      <c r="O75" s="294">
        <v>0</v>
      </c>
      <c r="P75" s="486">
        <v>30.8</v>
      </c>
      <c r="Q75" s="487">
        <f t="shared" si="22"/>
        <v>30.8</v>
      </c>
      <c r="R75" s="296">
        <v>2</v>
      </c>
      <c r="S75" s="296">
        <v>0</v>
      </c>
      <c r="T75" s="292">
        <v>29.7</v>
      </c>
      <c r="U75" s="292">
        <f>T75-Q75</f>
        <v>-1.1000000000000014</v>
      </c>
    </row>
    <row r="76" spans="1:21" ht="54" customHeight="1">
      <c r="A76" s="530"/>
      <c r="B76" s="530"/>
      <c r="C76" s="305" t="s">
        <v>536</v>
      </c>
      <c r="D76" s="141"/>
      <c r="E76" s="638"/>
      <c r="F76" s="581"/>
      <c r="G76" s="291">
        <v>5</v>
      </c>
      <c r="H76" s="214">
        <f>L76</f>
        <v>86.4</v>
      </c>
      <c r="I76" s="314">
        <v>0</v>
      </c>
      <c r="J76" s="314">
        <v>0</v>
      </c>
      <c r="K76" s="317">
        <v>86.4</v>
      </c>
      <c r="L76" s="279">
        <f>I76+J76+K76</f>
        <v>86.4</v>
      </c>
      <c r="M76" s="294">
        <f t="shared" si="21"/>
        <v>50.4</v>
      </c>
      <c r="N76" s="294">
        <v>0</v>
      </c>
      <c r="O76" s="294">
        <v>0</v>
      </c>
      <c r="P76" s="486">
        <v>50.4</v>
      </c>
      <c r="Q76" s="487">
        <f t="shared" si="22"/>
        <v>50.4</v>
      </c>
      <c r="R76" s="296">
        <v>4</v>
      </c>
      <c r="S76" s="296">
        <v>4</v>
      </c>
      <c r="T76" s="292">
        <v>40.5</v>
      </c>
      <c r="U76" s="292">
        <f>T76-Q76</f>
        <v>-9.899999999999999</v>
      </c>
    </row>
    <row r="77" spans="1:21" ht="37.5" customHeight="1">
      <c r="A77" s="530"/>
      <c r="B77" s="530"/>
      <c r="C77" s="211" t="s">
        <v>44</v>
      </c>
      <c r="D77" s="60" t="s">
        <v>211</v>
      </c>
      <c r="E77" s="324" t="s">
        <v>353</v>
      </c>
      <c r="F77" s="244">
        <v>10.543</v>
      </c>
      <c r="G77" s="492">
        <v>6</v>
      </c>
      <c r="H77" s="212">
        <f aca="true" t="shared" si="23" ref="H77:H89">L77</f>
        <v>461.3</v>
      </c>
      <c r="I77" s="314">
        <v>450</v>
      </c>
      <c r="J77" s="314">
        <v>11.3</v>
      </c>
      <c r="K77" s="314">
        <v>0</v>
      </c>
      <c r="L77" s="279">
        <f>J77+I77+K77</f>
        <v>461.3</v>
      </c>
      <c r="M77" s="294">
        <f t="shared" si="21"/>
        <v>461.3</v>
      </c>
      <c r="N77" s="286">
        <v>450</v>
      </c>
      <c r="O77" s="294">
        <v>11.3</v>
      </c>
      <c r="P77" s="294">
        <v>0</v>
      </c>
      <c r="Q77" s="286">
        <f t="shared" si="22"/>
        <v>461.3</v>
      </c>
      <c r="R77" s="299">
        <v>6</v>
      </c>
      <c r="S77" s="296">
        <v>0</v>
      </c>
      <c r="U77" s="292">
        <f>T77-Q77</f>
        <v>-461.3</v>
      </c>
    </row>
    <row r="78" spans="1:19" ht="48">
      <c r="A78" s="530"/>
      <c r="B78" s="530"/>
      <c r="C78" s="211" t="s">
        <v>45</v>
      </c>
      <c r="D78" s="60" t="s">
        <v>306</v>
      </c>
      <c r="E78" s="324" t="s">
        <v>451</v>
      </c>
      <c r="F78" s="244">
        <v>200</v>
      </c>
      <c r="G78" s="521">
        <v>7</v>
      </c>
      <c r="H78" s="212">
        <f t="shared" si="23"/>
        <v>1408</v>
      </c>
      <c r="I78" s="314">
        <v>0</v>
      </c>
      <c r="J78" s="314">
        <v>0</v>
      </c>
      <c r="K78" s="314">
        <v>1408</v>
      </c>
      <c r="L78" s="279">
        <f aca="true" t="shared" si="24" ref="L78:L83">J78+I78+K78</f>
        <v>1408</v>
      </c>
      <c r="M78" s="294">
        <f t="shared" si="21"/>
        <v>1204</v>
      </c>
      <c r="N78" s="294">
        <v>0</v>
      </c>
      <c r="O78" s="294">
        <v>0</v>
      </c>
      <c r="P78" s="294">
        <v>1204</v>
      </c>
      <c r="Q78" s="286">
        <f t="shared" si="22"/>
        <v>1204</v>
      </c>
      <c r="R78" s="299">
        <v>6</v>
      </c>
      <c r="S78" s="296">
        <v>3</v>
      </c>
    </row>
    <row r="79" spans="1:19" ht="36">
      <c r="A79" s="530"/>
      <c r="B79" s="530"/>
      <c r="C79" s="211" t="s">
        <v>309</v>
      </c>
      <c r="D79" s="60" t="s">
        <v>264</v>
      </c>
      <c r="E79" s="324" t="s">
        <v>385</v>
      </c>
      <c r="F79" s="244" t="s">
        <v>492</v>
      </c>
      <c r="G79" s="80" t="s">
        <v>596</v>
      </c>
      <c r="H79" s="212">
        <f t="shared" si="23"/>
        <v>8776.7</v>
      </c>
      <c r="I79" s="314">
        <v>8630</v>
      </c>
      <c r="J79" s="314">
        <v>146.7</v>
      </c>
      <c r="K79" s="314">
        <v>0</v>
      </c>
      <c r="L79" s="279">
        <f t="shared" si="24"/>
        <v>8776.7</v>
      </c>
      <c r="M79" s="294">
        <f t="shared" si="21"/>
        <v>3087.5</v>
      </c>
      <c r="N79" s="286">
        <v>3050.9</v>
      </c>
      <c r="O79" s="294">
        <v>36.6</v>
      </c>
      <c r="P79" s="294">
        <v>0</v>
      </c>
      <c r="Q79" s="286">
        <f>O79+N79</f>
        <v>3087.5</v>
      </c>
      <c r="R79" s="299">
        <v>13</v>
      </c>
      <c r="S79" s="296">
        <v>3</v>
      </c>
    </row>
    <row r="80" spans="1:19" ht="55.5" customHeight="1">
      <c r="A80" s="530"/>
      <c r="B80" s="530"/>
      <c r="C80" s="211" t="s">
        <v>46</v>
      </c>
      <c r="D80" s="60" t="s">
        <v>327</v>
      </c>
      <c r="E80" s="324" t="s">
        <v>384</v>
      </c>
      <c r="F80" s="244" t="s">
        <v>493</v>
      </c>
      <c r="G80" s="492" t="s">
        <v>597</v>
      </c>
      <c r="H80" s="212">
        <f t="shared" si="23"/>
        <v>3057</v>
      </c>
      <c r="I80" s="314">
        <v>3000</v>
      </c>
      <c r="J80" s="314">
        <v>57</v>
      </c>
      <c r="K80" s="314">
        <v>0</v>
      </c>
      <c r="L80" s="279">
        <f t="shared" si="24"/>
        <v>3057</v>
      </c>
      <c r="M80" s="294">
        <f t="shared" si="21"/>
        <v>1757</v>
      </c>
      <c r="N80" s="286">
        <v>1700</v>
      </c>
      <c r="O80" s="294">
        <v>57</v>
      </c>
      <c r="P80" s="294">
        <v>0</v>
      </c>
      <c r="Q80" s="286">
        <f>O80+N80</f>
        <v>1757</v>
      </c>
      <c r="R80" s="285" t="s">
        <v>927</v>
      </c>
      <c r="S80" s="296">
        <v>0</v>
      </c>
    </row>
    <row r="81" spans="1:19" ht="78.75" customHeight="1">
      <c r="A81" s="530"/>
      <c r="B81" s="530"/>
      <c r="C81" s="211" t="s">
        <v>47</v>
      </c>
      <c r="D81" s="55" t="s">
        <v>231</v>
      </c>
      <c r="E81" s="320" t="s">
        <v>388</v>
      </c>
      <c r="F81" s="247" t="s">
        <v>714</v>
      </c>
      <c r="G81" s="492">
        <v>2150</v>
      </c>
      <c r="H81" s="212">
        <f t="shared" si="23"/>
        <v>32645.7</v>
      </c>
      <c r="I81" s="314">
        <v>32100</v>
      </c>
      <c r="J81" s="314">
        <v>545.7</v>
      </c>
      <c r="K81" s="314">
        <v>0</v>
      </c>
      <c r="L81" s="279">
        <f>J81+I81+K81</f>
        <v>32645.7</v>
      </c>
      <c r="M81" s="294">
        <f t="shared" si="21"/>
        <v>19171.6</v>
      </c>
      <c r="N81" s="286">
        <v>18876.8</v>
      </c>
      <c r="O81" s="294">
        <v>294.8</v>
      </c>
      <c r="P81" s="294">
        <v>0</v>
      </c>
      <c r="Q81" s="286">
        <f>O81+N81</f>
        <v>19171.6</v>
      </c>
      <c r="R81" s="296">
        <v>2181</v>
      </c>
      <c r="S81" s="296">
        <v>2083</v>
      </c>
    </row>
    <row r="82" spans="1:19" ht="73.5" customHeight="1">
      <c r="A82" s="530"/>
      <c r="B82" s="530"/>
      <c r="C82" s="211" t="s">
        <v>48</v>
      </c>
      <c r="D82" s="55" t="s">
        <v>253</v>
      </c>
      <c r="E82" s="320" t="s">
        <v>397</v>
      </c>
      <c r="F82" s="244" t="s">
        <v>721</v>
      </c>
      <c r="G82" s="291">
        <v>97</v>
      </c>
      <c r="H82" s="212">
        <f t="shared" si="23"/>
        <v>8168.3</v>
      </c>
      <c r="I82" s="314">
        <v>8047.6</v>
      </c>
      <c r="J82" s="314">
        <v>120.7</v>
      </c>
      <c r="K82" s="314">
        <v>0</v>
      </c>
      <c r="L82" s="279">
        <f t="shared" si="24"/>
        <v>8168.3</v>
      </c>
      <c r="M82" s="294">
        <f t="shared" si="21"/>
        <v>4708.200000000001</v>
      </c>
      <c r="N82" s="286">
        <v>4642.1</v>
      </c>
      <c r="O82" s="294">
        <v>66.1</v>
      </c>
      <c r="P82" s="294">
        <v>0</v>
      </c>
      <c r="Q82" s="286">
        <f>O82+N82</f>
        <v>4708.200000000001</v>
      </c>
      <c r="R82" s="296">
        <v>98</v>
      </c>
      <c r="S82" s="296">
        <v>96</v>
      </c>
    </row>
    <row r="83" spans="1:19" ht="78" customHeight="1">
      <c r="A83" s="530"/>
      <c r="B83" s="530"/>
      <c r="C83" s="211" t="s">
        <v>49</v>
      </c>
      <c r="D83" s="60" t="s">
        <v>278</v>
      </c>
      <c r="E83" s="324" t="s">
        <v>379</v>
      </c>
      <c r="F83" s="244">
        <v>1</v>
      </c>
      <c r="G83" s="291">
        <v>750</v>
      </c>
      <c r="H83" s="212">
        <f t="shared" si="23"/>
        <v>9032.2</v>
      </c>
      <c r="I83" s="314">
        <v>8800</v>
      </c>
      <c r="J83" s="314">
        <v>232.2</v>
      </c>
      <c r="K83" s="314">
        <v>0</v>
      </c>
      <c r="L83" s="279">
        <f t="shared" si="24"/>
        <v>9032.2</v>
      </c>
      <c r="M83" s="294">
        <f t="shared" si="21"/>
        <v>4817.5</v>
      </c>
      <c r="N83" s="286">
        <v>4771.3</v>
      </c>
      <c r="O83" s="294">
        <v>46.2</v>
      </c>
      <c r="P83" s="294">
        <v>0</v>
      </c>
      <c r="Q83" s="286">
        <f>O83+N83</f>
        <v>4817.5</v>
      </c>
      <c r="R83" s="296">
        <v>723</v>
      </c>
      <c r="S83" s="296">
        <v>618</v>
      </c>
    </row>
    <row r="84" spans="1:19" ht="30.75" customHeight="1">
      <c r="A84" s="530"/>
      <c r="B84" s="530"/>
      <c r="C84" s="594" t="s">
        <v>382</v>
      </c>
      <c r="D84" s="60" t="s">
        <v>463</v>
      </c>
      <c r="E84" s="636" t="s">
        <v>846</v>
      </c>
      <c r="F84" s="580">
        <v>8.7</v>
      </c>
      <c r="G84" s="582">
        <v>250</v>
      </c>
      <c r="H84" s="212">
        <f>L84</f>
        <v>685.2</v>
      </c>
      <c r="I84" s="88">
        <v>677</v>
      </c>
      <c r="J84" s="88">
        <v>8.2</v>
      </c>
      <c r="K84" s="88">
        <v>0</v>
      </c>
      <c r="L84" s="527">
        <f aca="true" t="shared" si="25" ref="L84:L89">I84+J84+K84</f>
        <v>685.2</v>
      </c>
      <c r="M84" s="549">
        <f>Q84</f>
        <v>553.2</v>
      </c>
      <c r="N84" s="294">
        <v>378.5</v>
      </c>
      <c r="O84" s="294">
        <v>5.6</v>
      </c>
      <c r="P84" s="294">
        <v>0</v>
      </c>
      <c r="Q84" s="549">
        <f>N84+N85+O84+O85+P84+P85</f>
        <v>553.2</v>
      </c>
      <c r="R84" s="570">
        <v>259</v>
      </c>
      <c r="S84" s="570">
        <v>224</v>
      </c>
    </row>
    <row r="85" spans="1:19" ht="30.75" customHeight="1">
      <c r="A85" s="530"/>
      <c r="B85" s="530"/>
      <c r="C85" s="595"/>
      <c r="D85" s="60" t="s">
        <v>484</v>
      </c>
      <c r="E85" s="638"/>
      <c r="F85" s="581"/>
      <c r="G85" s="583"/>
      <c r="H85" s="212">
        <f>L85</f>
        <v>302.7</v>
      </c>
      <c r="I85" s="51">
        <v>302.7</v>
      </c>
      <c r="J85" s="51">
        <v>0</v>
      </c>
      <c r="K85" s="51">
        <v>0</v>
      </c>
      <c r="L85" s="527">
        <f t="shared" si="25"/>
        <v>302.7</v>
      </c>
      <c r="M85" s="550"/>
      <c r="N85" s="294">
        <v>169.1</v>
      </c>
      <c r="O85" s="294">
        <v>0</v>
      </c>
      <c r="P85" s="294">
        <v>0</v>
      </c>
      <c r="Q85" s="550"/>
      <c r="R85" s="571"/>
      <c r="S85" s="571"/>
    </row>
    <row r="86" spans="1:19" ht="60" customHeight="1">
      <c r="A86" s="530"/>
      <c r="B86" s="530"/>
      <c r="C86" s="211" t="s">
        <v>325</v>
      </c>
      <c r="D86" s="60" t="s">
        <v>326</v>
      </c>
      <c r="E86" s="324" t="s">
        <v>392</v>
      </c>
      <c r="F86" s="244" t="s">
        <v>678</v>
      </c>
      <c r="G86" s="291">
        <v>12047</v>
      </c>
      <c r="H86" s="212">
        <f>L86</f>
        <v>5930</v>
      </c>
      <c r="I86" s="314">
        <v>0</v>
      </c>
      <c r="J86" s="314">
        <v>0</v>
      </c>
      <c r="K86" s="314">
        <v>5930</v>
      </c>
      <c r="L86" s="279">
        <f t="shared" si="25"/>
        <v>5930</v>
      </c>
      <c r="M86" s="294">
        <f t="shared" si="21"/>
        <v>2472.5</v>
      </c>
      <c r="N86" s="294">
        <v>0</v>
      </c>
      <c r="O86" s="294">
        <v>0</v>
      </c>
      <c r="P86" s="294">
        <v>2472.5</v>
      </c>
      <c r="Q86" s="286">
        <f>N86+O86+P86</f>
        <v>2472.5</v>
      </c>
      <c r="R86" s="277">
        <v>18793</v>
      </c>
      <c r="S86" s="296">
        <v>2532</v>
      </c>
    </row>
    <row r="87" spans="1:19" ht="96" customHeight="1">
      <c r="A87" s="530"/>
      <c r="B87" s="530"/>
      <c r="C87" s="211" t="s">
        <v>458</v>
      </c>
      <c r="D87" s="60" t="s">
        <v>460</v>
      </c>
      <c r="E87" s="324" t="s">
        <v>459</v>
      </c>
      <c r="F87" s="244">
        <v>30</v>
      </c>
      <c r="G87" s="291">
        <v>15</v>
      </c>
      <c r="H87" s="212">
        <f>L87</f>
        <v>480</v>
      </c>
      <c r="I87" s="314">
        <v>0</v>
      </c>
      <c r="J87" s="314">
        <v>0</v>
      </c>
      <c r="K87" s="314">
        <v>480</v>
      </c>
      <c r="L87" s="279">
        <f t="shared" si="25"/>
        <v>480</v>
      </c>
      <c r="M87" s="294">
        <f>N87+O87+P87</f>
        <v>69.4</v>
      </c>
      <c r="N87" s="294">
        <v>0</v>
      </c>
      <c r="O87" s="294">
        <v>0</v>
      </c>
      <c r="P87" s="286">
        <v>69.4</v>
      </c>
      <c r="Q87" s="286">
        <f>N87+O87+P87</f>
        <v>69.4</v>
      </c>
      <c r="R87" s="296">
        <v>2</v>
      </c>
      <c r="S87" s="296">
        <v>0</v>
      </c>
    </row>
    <row r="88" spans="1:19" ht="60" customHeight="1">
      <c r="A88" s="530"/>
      <c r="B88" s="530"/>
      <c r="C88" s="211" t="s">
        <v>420</v>
      </c>
      <c r="D88" s="60" t="s">
        <v>421</v>
      </c>
      <c r="E88" s="324" t="s">
        <v>422</v>
      </c>
      <c r="F88" s="244">
        <v>50</v>
      </c>
      <c r="G88" s="291">
        <v>11</v>
      </c>
      <c r="H88" s="212">
        <f t="shared" si="23"/>
        <v>507.7</v>
      </c>
      <c r="I88" s="314">
        <v>500</v>
      </c>
      <c r="J88" s="314">
        <v>7.7</v>
      </c>
      <c r="K88" s="314">
        <v>0</v>
      </c>
      <c r="L88" s="279">
        <f t="shared" si="25"/>
        <v>507.7</v>
      </c>
      <c r="M88" s="294">
        <f t="shared" si="21"/>
        <v>1.4</v>
      </c>
      <c r="N88" s="286">
        <v>0</v>
      </c>
      <c r="O88" s="294">
        <v>1.4</v>
      </c>
      <c r="P88" s="294">
        <v>0</v>
      </c>
      <c r="Q88" s="286">
        <f>O88+N88</f>
        <v>1.4</v>
      </c>
      <c r="R88" s="296">
        <v>0</v>
      </c>
      <c r="S88" s="296">
        <v>0</v>
      </c>
    </row>
    <row r="89" spans="1:20" ht="60" customHeight="1">
      <c r="A89" s="531"/>
      <c r="B89" s="531"/>
      <c r="C89" s="211" t="s">
        <v>545</v>
      </c>
      <c r="D89" s="60" t="s">
        <v>421</v>
      </c>
      <c r="E89" s="324" t="s">
        <v>546</v>
      </c>
      <c r="F89" s="244">
        <v>5</v>
      </c>
      <c r="G89" s="291">
        <v>7</v>
      </c>
      <c r="H89" s="212">
        <f t="shared" si="23"/>
        <v>430.5</v>
      </c>
      <c r="I89" s="314">
        <v>420</v>
      </c>
      <c r="J89" s="314">
        <v>10.5</v>
      </c>
      <c r="K89" s="314">
        <v>0</v>
      </c>
      <c r="L89" s="279">
        <f t="shared" si="25"/>
        <v>430.5</v>
      </c>
      <c r="M89" s="294">
        <f t="shared" si="21"/>
        <v>229</v>
      </c>
      <c r="N89" s="286">
        <v>225</v>
      </c>
      <c r="O89" s="294">
        <v>4</v>
      </c>
      <c r="P89" s="294">
        <v>0</v>
      </c>
      <c r="Q89" s="286">
        <f>O89+N89</f>
        <v>229</v>
      </c>
      <c r="R89" s="296">
        <v>6</v>
      </c>
      <c r="S89" s="296">
        <v>6</v>
      </c>
      <c r="T89" s="307"/>
    </row>
    <row r="90" spans="1:19" s="282" customFormat="1" ht="20.25" customHeight="1">
      <c r="A90" s="96"/>
      <c r="B90" s="95" t="s">
        <v>316</v>
      </c>
      <c r="C90" s="118"/>
      <c r="D90" s="279"/>
      <c r="E90" s="279"/>
      <c r="F90" s="97"/>
      <c r="G90" s="98"/>
      <c r="H90" s="279">
        <f aca="true" t="shared" si="26" ref="H90:Q90">H60+H61+H62+H63+H64+H65+H66+H67+H77+H78+H79+H80+H81+H82+H83+H84+H85+H86+H87+H88+H89</f>
        <v>109003.09999999999</v>
      </c>
      <c r="I90" s="279">
        <f t="shared" si="26"/>
        <v>92938.6</v>
      </c>
      <c r="J90" s="279">
        <f t="shared" si="26"/>
        <v>1883.8000000000002</v>
      </c>
      <c r="K90" s="279">
        <f t="shared" si="26"/>
        <v>14180.7</v>
      </c>
      <c r="L90" s="279">
        <f t="shared" si="26"/>
        <v>109003.09999999999</v>
      </c>
      <c r="M90" s="279">
        <f t="shared" si="26"/>
        <v>63875.09999999999</v>
      </c>
      <c r="N90" s="279">
        <f t="shared" si="26"/>
        <v>55617.3</v>
      </c>
      <c r="O90" s="279">
        <f t="shared" si="26"/>
        <v>955.2000000000002</v>
      </c>
      <c r="P90" s="279">
        <f t="shared" si="26"/>
        <v>7302.599999999999</v>
      </c>
      <c r="Q90" s="279">
        <f t="shared" si="26"/>
        <v>63875.09999999999</v>
      </c>
      <c r="R90" s="279"/>
      <c r="S90" s="279"/>
    </row>
    <row r="91" spans="1:19" ht="54" customHeight="1">
      <c r="A91" s="534" t="s">
        <v>15</v>
      </c>
      <c r="B91" s="534" t="s">
        <v>50</v>
      </c>
      <c r="C91" s="211" t="s">
        <v>51</v>
      </c>
      <c r="D91" s="60" t="s">
        <v>283</v>
      </c>
      <c r="E91" s="324" t="s">
        <v>402</v>
      </c>
      <c r="F91" s="244">
        <v>30</v>
      </c>
      <c r="G91" s="291">
        <v>20</v>
      </c>
      <c r="H91" s="212">
        <f aca="true" t="shared" si="27" ref="H91:H109">L91</f>
        <v>610.2</v>
      </c>
      <c r="I91" s="315">
        <v>600</v>
      </c>
      <c r="J91" s="315">
        <v>10.2</v>
      </c>
      <c r="K91" s="315">
        <v>0</v>
      </c>
      <c r="L91" s="279">
        <f>J91+I91+K91</f>
        <v>610.2</v>
      </c>
      <c r="M91" s="294">
        <f aca="true" t="shared" si="28" ref="M91:M106">Q91</f>
        <v>96.3</v>
      </c>
      <c r="N91" s="286">
        <v>94.6</v>
      </c>
      <c r="O91" s="294">
        <v>1.7</v>
      </c>
      <c r="P91" s="294">
        <v>0</v>
      </c>
      <c r="Q91" s="286">
        <f aca="true" t="shared" si="29" ref="Q91:Q109">O91+N91</f>
        <v>96.3</v>
      </c>
      <c r="R91" s="296">
        <v>3</v>
      </c>
      <c r="S91" s="296" t="s">
        <v>633</v>
      </c>
    </row>
    <row r="92" spans="1:19" ht="48" customHeight="1">
      <c r="A92" s="530"/>
      <c r="B92" s="530"/>
      <c r="C92" s="211" t="s">
        <v>789</v>
      </c>
      <c r="D92" s="60" t="s">
        <v>240</v>
      </c>
      <c r="E92" s="324" t="s">
        <v>403</v>
      </c>
      <c r="F92" s="244">
        <v>10</v>
      </c>
      <c r="G92" s="291">
        <v>298</v>
      </c>
      <c r="H92" s="212">
        <f t="shared" si="27"/>
        <v>36367.9</v>
      </c>
      <c r="I92" s="314">
        <v>35760</v>
      </c>
      <c r="J92" s="314">
        <v>607.9</v>
      </c>
      <c r="K92" s="314">
        <v>0</v>
      </c>
      <c r="L92" s="279">
        <f aca="true" t="shared" si="30" ref="L92:L109">J92+I92+K92</f>
        <v>36367.9</v>
      </c>
      <c r="M92" s="294">
        <f t="shared" si="28"/>
        <v>24678.9</v>
      </c>
      <c r="N92" s="286">
        <v>24330</v>
      </c>
      <c r="O92" s="294">
        <v>348.9</v>
      </c>
      <c r="P92" s="294">
        <v>0</v>
      </c>
      <c r="Q92" s="286">
        <f t="shared" si="29"/>
        <v>24678.9</v>
      </c>
      <c r="R92" s="296" t="s">
        <v>957</v>
      </c>
      <c r="S92" s="296" t="s">
        <v>958</v>
      </c>
    </row>
    <row r="93" spans="1:19" ht="69.75" customHeight="1">
      <c r="A93" s="530"/>
      <c r="B93" s="530"/>
      <c r="C93" s="211" t="s">
        <v>529</v>
      </c>
      <c r="D93" s="60" t="s">
        <v>284</v>
      </c>
      <c r="E93" s="324" t="s">
        <v>405</v>
      </c>
      <c r="F93" s="244">
        <v>50</v>
      </c>
      <c r="G93" s="291">
        <v>50</v>
      </c>
      <c r="H93" s="212">
        <f t="shared" si="27"/>
        <v>2532.5</v>
      </c>
      <c r="I93" s="314">
        <v>2500</v>
      </c>
      <c r="J93" s="314">
        <v>32.5</v>
      </c>
      <c r="K93" s="314">
        <v>0</v>
      </c>
      <c r="L93" s="279">
        <f t="shared" si="30"/>
        <v>2532.5</v>
      </c>
      <c r="M93" s="294">
        <f t="shared" si="28"/>
        <v>915.9</v>
      </c>
      <c r="N93" s="286">
        <v>900.5</v>
      </c>
      <c r="O93" s="294">
        <v>15.4</v>
      </c>
      <c r="P93" s="294">
        <v>0</v>
      </c>
      <c r="Q93" s="286">
        <f t="shared" si="29"/>
        <v>915.9</v>
      </c>
      <c r="R93" s="285" t="s">
        <v>597</v>
      </c>
      <c r="S93" s="285" t="s">
        <v>628</v>
      </c>
    </row>
    <row r="94" spans="1:19" ht="48">
      <c r="A94" s="530"/>
      <c r="B94" s="530"/>
      <c r="C94" s="211" t="s">
        <v>791</v>
      </c>
      <c r="D94" s="60" t="s">
        <v>238</v>
      </c>
      <c r="E94" s="324" t="s">
        <v>406</v>
      </c>
      <c r="F94" s="244">
        <v>1.3</v>
      </c>
      <c r="G94" s="291">
        <v>2900</v>
      </c>
      <c r="H94" s="212">
        <f t="shared" si="27"/>
        <v>45918.6</v>
      </c>
      <c r="I94" s="314">
        <v>45240</v>
      </c>
      <c r="J94" s="314">
        <v>678.6</v>
      </c>
      <c r="K94" s="314">
        <v>0</v>
      </c>
      <c r="L94" s="279">
        <f t="shared" si="30"/>
        <v>45918.6</v>
      </c>
      <c r="M94" s="294">
        <f t="shared" si="28"/>
        <v>30177.5</v>
      </c>
      <c r="N94" s="286">
        <v>29789.4</v>
      </c>
      <c r="O94" s="294">
        <v>388.1</v>
      </c>
      <c r="P94" s="294">
        <v>0</v>
      </c>
      <c r="Q94" s="286">
        <f t="shared" si="29"/>
        <v>30177.5</v>
      </c>
      <c r="R94" s="296" t="s">
        <v>959</v>
      </c>
      <c r="S94" s="296" t="s">
        <v>960</v>
      </c>
    </row>
    <row r="95" spans="1:19" ht="36">
      <c r="A95" s="530"/>
      <c r="B95" s="530"/>
      <c r="C95" s="211" t="s">
        <v>52</v>
      </c>
      <c r="D95" s="60" t="s">
        <v>239</v>
      </c>
      <c r="E95" s="324" t="s">
        <v>407</v>
      </c>
      <c r="F95" s="244">
        <v>9</v>
      </c>
      <c r="G95" s="291">
        <v>1500</v>
      </c>
      <c r="H95" s="212">
        <f t="shared" si="27"/>
        <v>13729.5</v>
      </c>
      <c r="I95" s="314">
        <v>13500</v>
      </c>
      <c r="J95" s="314">
        <v>229.5</v>
      </c>
      <c r="K95" s="314">
        <v>0</v>
      </c>
      <c r="L95" s="279">
        <f t="shared" si="30"/>
        <v>13729.5</v>
      </c>
      <c r="M95" s="294">
        <f t="shared" si="28"/>
        <v>13.2</v>
      </c>
      <c r="N95" s="286">
        <v>0</v>
      </c>
      <c r="O95" s="294">
        <v>13.2</v>
      </c>
      <c r="P95" s="294">
        <v>0</v>
      </c>
      <c r="Q95" s="286">
        <f t="shared" si="29"/>
        <v>13.2</v>
      </c>
      <c r="R95" s="285"/>
      <c r="S95" s="296"/>
    </row>
    <row r="96" spans="1:19" ht="36">
      <c r="A96" s="530"/>
      <c r="B96" s="530"/>
      <c r="C96" s="211" t="s">
        <v>53</v>
      </c>
      <c r="D96" s="60" t="s">
        <v>285</v>
      </c>
      <c r="E96" s="324" t="s">
        <v>408</v>
      </c>
      <c r="F96" s="244" t="s">
        <v>54</v>
      </c>
      <c r="G96" s="291">
        <v>3</v>
      </c>
      <c r="H96" s="212">
        <f t="shared" si="27"/>
        <v>91.5</v>
      </c>
      <c r="I96" s="314">
        <v>90</v>
      </c>
      <c r="J96" s="314">
        <v>1.5</v>
      </c>
      <c r="K96" s="314">
        <v>0</v>
      </c>
      <c r="L96" s="279">
        <f t="shared" si="30"/>
        <v>91.5</v>
      </c>
      <c r="M96" s="294">
        <f t="shared" si="28"/>
        <v>5.9</v>
      </c>
      <c r="N96" s="286">
        <v>5.9</v>
      </c>
      <c r="O96" s="294">
        <v>0</v>
      </c>
      <c r="P96" s="294">
        <v>0</v>
      </c>
      <c r="Q96" s="286">
        <f t="shared" si="29"/>
        <v>5.9</v>
      </c>
      <c r="R96" s="285" t="s">
        <v>633</v>
      </c>
      <c r="S96" s="296" t="s">
        <v>628</v>
      </c>
    </row>
    <row r="97" spans="1:19" ht="36">
      <c r="A97" s="530"/>
      <c r="B97" s="530"/>
      <c r="C97" s="211" t="s">
        <v>55</v>
      </c>
      <c r="D97" s="60" t="s">
        <v>286</v>
      </c>
      <c r="E97" s="324" t="s">
        <v>409</v>
      </c>
      <c r="F97" s="244" t="s">
        <v>683</v>
      </c>
      <c r="G97" s="291">
        <v>42</v>
      </c>
      <c r="H97" s="212">
        <f t="shared" si="27"/>
        <v>664.4000000000001</v>
      </c>
      <c r="I97" s="314">
        <v>655.2</v>
      </c>
      <c r="J97" s="314">
        <v>9.2</v>
      </c>
      <c r="K97" s="314">
        <v>0</v>
      </c>
      <c r="L97" s="279">
        <f t="shared" si="30"/>
        <v>664.4000000000001</v>
      </c>
      <c r="M97" s="294">
        <f t="shared" si="28"/>
        <v>361.2</v>
      </c>
      <c r="N97" s="286">
        <v>356.5</v>
      </c>
      <c r="O97" s="294">
        <v>4.7</v>
      </c>
      <c r="P97" s="294">
        <v>0</v>
      </c>
      <c r="Q97" s="286">
        <f t="shared" si="29"/>
        <v>361.2</v>
      </c>
      <c r="R97" s="285" t="s">
        <v>930</v>
      </c>
      <c r="S97" s="285" t="s">
        <v>882</v>
      </c>
    </row>
    <row r="98" spans="1:19" ht="64.5" customHeight="1">
      <c r="A98" s="530"/>
      <c r="B98" s="530"/>
      <c r="C98" s="211" t="s">
        <v>792</v>
      </c>
      <c r="D98" s="60" t="s">
        <v>241</v>
      </c>
      <c r="E98" s="324" t="s">
        <v>614</v>
      </c>
      <c r="F98" s="244">
        <v>21.023</v>
      </c>
      <c r="G98" s="291">
        <v>540</v>
      </c>
      <c r="H98" s="212">
        <f t="shared" si="27"/>
        <v>133272.4</v>
      </c>
      <c r="I98" s="314">
        <v>131229</v>
      </c>
      <c r="J98" s="314">
        <v>2043.4</v>
      </c>
      <c r="K98" s="314">
        <v>0</v>
      </c>
      <c r="L98" s="279">
        <f t="shared" si="30"/>
        <v>133272.4</v>
      </c>
      <c r="M98" s="294">
        <f t="shared" si="28"/>
        <v>76060.70000000001</v>
      </c>
      <c r="N98" s="286">
        <v>75110.6</v>
      </c>
      <c r="O98" s="294">
        <v>950.1</v>
      </c>
      <c r="P98" s="294">
        <v>0</v>
      </c>
      <c r="Q98" s="286">
        <f t="shared" si="29"/>
        <v>76060.70000000001</v>
      </c>
      <c r="R98" s="296" t="s">
        <v>961</v>
      </c>
      <c r="S98" s="296" t="s">
        <v>962</v>
      </c>
    </row>
    <row r="99" spans="1:19" ht="79.5" customHeight="1">
      <c r="A99" s="530"/>
      <c r="B99" s="530"/>
      <c r="C99" s="497" t="s">
        <v>578</v>
      </c>
      <c r="D99" s="579"/>
      <c r="E99" s="326" t="s">
        <v>612</v>
      </c>
      <c r="F99" s="245" t="s">
        <v>494</v>
      </c>
      <c r="G99" s="490">
        <v>220</v>
      </c>
      <c r="H99" s="212">
        <f t="shared" si="27"/>
        <v>5073.8</v>
      </c>
      <c r="I99" s="300">
        <v>4950</v>
      </c>
      <c r="J99" s="300">
        <v>123.8</v>
      </c>
      <c r="K99" s="313">
        <v>0</v>
      </c>
      <c r="L99" s="279">
        <f t="shared" si="30"/>
        <v>5073.8</v>
      </c>
      <c r="M99" s="294">
        <f t="shared" si="28"/>
        <v>495</v>
      </c>
      <c r="N99" s="294">
        <v>494</v>
      </c>
      <c r="O99" s="294">
        <v>1</v>
      </c>
      <c r="P99" s="294">
        <v>0</v>
      </c>
      <c r="Q99" s="286">
        <f t="shared" si="29"/>
        <v>495</v>
      </c>
      <c r="R99" s="285" t="s">
        <v>902</v>
      </c>
      <c r="S99" s="296">
        <v>1</v>
      </c>
    </row>
    <row r="100" spans="1:19" ht="66" customHeight="1">
      <c r="A100" s="530"/>
      <c r="B100" s="530"/>
      <c r="C100" s="211" t="s">
        <v>577</v>
      </c>
      <c r="D100" s="579"/>
      <c r="E100" s="326" t="s">
        <v>594</v>
      </c>
      <c r="F100" s="244" t="s">
        <v>495</v>
      </c>
      <c r="G100" s="291">
        <v>110</v>
      </c>
      <c r="H100" s="212">
        <f t="shared" si="27"/>
        <v>5073.8</v>
      </c>
      <c r="I100" s="300">
        <v>4950</v>
      </c>
      <c r="J100" s="300">
        <v>123.8</v>
      </c>
      <c r="K100" s="313">
        <v>0</v>
      </c>
      <c r="L100" s="279">
        <f t="shared" si="30"/>
        <v>5073.8</v>
      </c>
      <c r="M100" s="294">
        <f t="shared" si="28"/>
        <v>1228.5</v>
      </c>
      <c r="N100" s="286">
        <v>1223.7</v>
      </c>
      <c r="O100" s="294">
        <v>4.8</v>
      </c>
      <c r="P100" s="294">
        <v>0</v>
      </c>
      <c r="Q100" s="286">
        <f t="shared" si="29"/>
        <v>1228.5</v>
      </c>
      <c r="R100" s="285" t="s">
        <v>885</v>
      </c>
      <c r="S100" s="296">
        <v>16</v>
      </c>
    </row>
    <row r="101" spans="1:19" ht="167.25" customHeight="1">
      <c r="A101" s="530"/>
      <c r="B101" s="530"/>
      <c r="C101" s="211" t="s">
        <v>579</v>
      </c>
      <c r="D101" s="579"/>
      <c r="E101" s="305" t="s">
        <v>604</v>
      </c>
      <c r="F101" s="244">
        <v>62.704</v>
      </c>
      <c r="G101" s="291">
        <v>600</v>
      </c>
      <c r="H101" s="212">
        <f t="shared" si="27"/>
        <v>37622.9</v>
      </c>
      <c r="I101" s="300">
        <v>0</v>
      </c>
      <c r="J101" s="300">
        <v>37622.9</v>
      </c>
      <c r="K101" s="300">
        <v>0</v>
      </c>
      <c r="L101" s="279">
        <f t="shared" si="30"/>
        <v>37622.9</v>
      </c>
      <c r="M101" s="294">
        <f t="shared" si="28"/>
        <v>2614.5</v>
      </c>
      <c r="N101" s="286">
        <v>0</v>
      </c>
      <c r="O101" s="294">
        <v>2614.5</v>
      </c>
      <c r="P101" s="294">
        <v>0</v>
      </c>
      <c r="Q101" s="286">
        <f t="shared" si="29"/>
        <v>2614.5</v>
      </c>
      <c r="R101" s="161" t="s">
        <v>628</v>
      </c>
      <c r="S101" s="296">
        <v>0</v>
      </c>
    </row>
    <row r="102" spans="1:19" ht="139.5" customHeight="1">
      <c r="A102" s="530"/>
      <c r="B102" s="530"/>
      <c r="C102" s="211" t="s">
        <v>432</v>
      </c>
      <c r="D102" s="65"/>
      <c r="E102" s="327" t="s">
        <v>605</v>
      </c>
      <c r="F102" s="244" t="s">
        <v>700</v>
      </c>
      <c r="G102" s="80" t="s">
        <v>598</v>
      </c>
      <c r="H102" s="212">
        <f t="shared" si="27"/>
        <v>1000</v>
      </c>
      <c r="I102" s="300">
        <v>0</v>
      </c>
      <c r="J102" s="300">
        <v>1000</v>
      </c>
      <c r="K102" s="300">
        <v>0</v>
      </c>
      <c r="L102" s="279">
        <f t="shared" si="30"/>
        <v>1000</v>
      </c>
      <c r="M102" s="294">
        <f t="shared" si="28"/>
        <v>0</v>
      </c>
      <c r="N102" s="286">
        <v>0</v>
      </c>
      <c r="O102" s="294">
        <v>0</v>
      </c>
      <c r="P102" s="294">
        <v>0</v>
      </c>
      <c r="Q102" s="286">
        <f t="shared" si="29"/>
        <v>0</v>
      </c>
      <c r="R102" s="84" t="s">
        <v>628</v>
      </c>
      <c r="S102" s="296">
        <v>0</v>
      </c>
    </row>
    <row r="103" spans="1:20" ht="126" customHeight="1">
      <c r="A103" s="530"/>
      <c r="B103" s="530"/>
      <c r="C103" s="85" t="s">
        <v>57</v>
      </c>
      <c r="D103" s="67" t="s">
        <v>180</v>
      </c>
      <c r="E103" s="328" t="s">
        <v>606</v>
      </c>
      <c r="F103" s="246" t="s">
        <v>701</v>
      </c>
      <c r="G103" s="80" t="s">
        <v>982</v>
      </c>
      <c r="H103" s="212">
        <f t="shared" si="27"/>
        <v>25444.2</v>
      </c>
      <c r="I103" s="45">
        <v>0</v>
      </c>
      <c r="J103" s="45">
        <v>25444.2</v>
      </c>
      <c r="K103" s="45">
        <v>0</v>
      </c>
      <c r="L103" s="279">
        <f t="shared" si="30"/>
        <v>25444.2</v>
      </c>
      <c r="M103" s="294">
        <f t="shared" si="28"/>
        <v>0</v>
      </c>
      <c r="N103" s="286">
        <v>0</v>
      </c>
      <c r="O103" s="294">
        <v>0</v>
      </c>
      <c r="P103" s="294">
        <v>0</v>
      </c>
      <c r="Q103" s="286">
        <f>N103+O103+P103</f>
        <v>0</v>
      </c>
      <c r="R103" s="79">
        <v>0</v>
      </c>
      <c r="S103" s="296">
        <v>0</v>
      </c>
      <c r="T103" s="298">
        <v>0</v>
      </c>
    </row>
    <row r="104" spans="1:19" ht="91.5" customHeight="1">
      <c r="A104" s="530"/>
      <c r="B104" s="530"/>
      <c r="C104" s="497" t="s">
        <v>337</v>
      </c>
      <c r="D104" s="67" t="s">
        <v>336</v>
      </c>
      <c r="E104" s="328" t="s">
        <v>607</v>
      </c>
      <c r="F104" s="246" t="s">
        <v>702</v>
      </c>
      <c r="G104" s="80" t="s">
        <v>599</v>
      </c>
      <c r="H104" s="212">
        <f t="shared" si="27"/>
        <v>2111.4</v>
      </c>
      <c r="I104" s="45">
        <v>0</v>
      </c>
      <c r="J104" s="45">
        <v>2111.4</v>
      </c>
      <c r="K104" s="45">
        <v>0</v>
      </c>
      <c r="L104" s="279">
        <f t="shared" si="30"/>
        <v>2111.4</v>
      </c>
      <c r="M104" s="294">
        <f t="shared" si="28"/>
        <v>0</v>
      </c>
      <c r="N104" s="286">
        <v>0</v>
      </c>
      <c r="O104" s="294">
        <v>0</v>
      </c>
      <c r="P104" s="294">
        <v>0</v>
      </c>
      <c r="Q104" s="286">
        <f t="shared" si="29"/>
        <v>0</v>
      </c>
      <c r="R104" s="79">
        <v>0</v>
      </c>
      <c r="S104" s="296">
        <v>0</v>
      </c>
    </row>
    <row r="105" spans="1:19" ht="91.5" customHeight="1">
      <c r="A105" s="530"/>
      <c r="B105" s="530"/>
      <c r="C105" s="497" t="s">
        <v>580</v>
      </c>
      <c r="D105" s="67" t="s">
        <v>421</v>
      </c>
      <c r="E105" s="328" t="s">
        <v>608</v>
      </c>
      <c r="F105" s="246" t="s">
        <v>703</v>
      </c>
      <c r="G105" s="80" t="s">
        <v>583</v>
      </c>
      <c r="H105" s="212">
        <f t="shared" si="27"/>
        <v>249</v>
      </c>
      <c r="I105" s="45">
        <v>0</v>
      </c>
      <c r="J105" s="45">
        <v>249</v>
      </c>
      <c r="K105" s="45">
        <v>0</v>
      </c>
      <c r="L105" s="279">
        <f t="shared" si="30"/>
        <v>249</v>
      </c>
      <c r="M105" s="294">
        <f t="shared" si="28"/>
        <v>0</v>
      </c>
      <c r="N105" s="286">
        <v>0</v>
      </c>
      <c r="O105" s="294">
        <v>0</v>
      </c>
      <c r="P105" s="294">
        <v>0</v>
      </c>
      <c r="Q105" s="286">
        <f t="shared" si="29"/>
        <v>0</v>
      </c>
      <c r="R105" s="79">
        <v>0</v>
      </c>
      <c r="S105" s="296">
        <v>0</v>
      </c>
    </row>
    <row r="106" spans="1:19" ht="91.5" customHeight="1">
      <c r="A106" s="530"/>
      <c r="B106" s="530"/>
      <c r="C106" s="497" t="s">
        <v>581</v>
      </c>
      <c r="D106" s="67" t="s">
        <v>421</v>
      </c>
      <c r="E106" s="328" t="s">
        <v>616</v>
      </c>
      <c r="F106" s="246" t="s">
        <v>704</v>
      </c>
      <c r="G106" s="80" t="s">
        <v>600</v>
      </c>
      <c r="H106" s="212">
        <f t="shared" si="27"/>
        <v>607.2</v>
      </c>
      <c r="I106" s="45">
        <v>600</v>
      </c>
      <c r="J106" s="45">
        <v>7.2</v>
      </c>
      <c r="K106" s="45">
        <v>0</v>
      </c>
      <c r="L106" s="279">
        <f t="shared" si="30"/>
        <v>607.2</v>
      </c>
      <c r="M106" s="294">
        <f t="shared" si="28"/>
        <v>0</v>
      </c>
      <c r="N106" s="286">
        <v>0</v>
      </c>
      <c r="O106" s="294">
        <v>0</v>
      </c>
      <c r="P106" s="294">
        <v>0</v>
      </c>
      <c r="Q106" s="286">
        <f t="shared" si="29"/>
        <v>0</v>
      </c>
      <c r="R106" s="84" t="s">
        <v>628</v>
      </c>
      <c r="S106" s="296">
        <v>0</v>
      </c>
    </row>
    <row r="107" spans="1:20" ht="168.75" customHeight="1">
      <c r="A107" s="530"/>
      <c r="B107" s="530"/>
      <c r="C107" s="497" t="s">
        <v>480</v>
      </c>
      <c r="D107" s="67"/>
      <c r="E107" s="328" t="s">
        <v>481</v>
      </c>
      <c r="F107" s="246" t="s">
        <v>525</v>
      </c>
      <c r="G107" s="291"/>
      <c r="H107" s="212">
        <v>10433.3</v>
      </c>
      <c r="I107" s="45">
        <v>5679.1</v>
      </c>
      <c r="J107" s="45">
        <v>4711</v>
      </c>
      <c r="K107" s="45">
        <v>43.2</v>
      </c>
      <c r="L107" s="279">
        <f t="shared" si="30"/>
        <v>10433.300000000001</v>
      </c>
      <c r="M107" s="294">
        <f>Q107</f>
        <v>3670</v>
      </c>
      <c r="N107" s="286">
        <v>0</v>
      </c>
      <c r="O107" s="294">
        <v>0</v>
      </c>
      <c r="P107" s="294">
        <v>3670</v>
      </c>
      <c r="Q107" s="286">
        <f>N107+O107+P107</f>
        <v>3670</v>
      </c>
      <c r="R107" s="296" t="s">
        <v>673</v>
      </c>
      <c r="S107" s="296"/>
      <c r="T107" s="292">
        <v>1088.1</v>
      </c>
    </row>
    <row r="108" spans="1:20" ht="21" customHeight="1">
      <c r="A108" s="530"/>
      <c r="B108" s="530"/>
      <c r="C108" s="211" t="s">
        <v>58</v>
      </c>
      <c r="D108" s="60" t="s">
        <v>279</v>
      </c>
      <c r="E108" s="324" t="s">
        <v>457</v>
      </c>
      <c r="F108" s="244" t="s">
        <v>675</v>
      </c>
      <c r="G108" s="291">
        <v>7600</v>
      </c>
      <c r="H108" s="212">
        <f t="shared" si="27"/>
        <v>8664</v>
      </c>
      <c r="I108" s="314">
        <v>0</v>
      </c>
      <c r="J108" s="314">
        <v>0</v>
      </c>
      <c r="K108" s="314">
        <v>8664</v>
      </c>
      <c r="L108" s="279">
        <f t="shared" si="30"/>
        <v>8664</v>
      </c>
      <c r="M108" s="294">
        <f>Q108</f>
        <v>0</v>
      </c>
      <c r="N108" s="294">
        <v>0</v>
      </c>
      <c r="O108" s="294">
        <v>0</v>
      </c>
      <c r="P108" s="294">
        <v>0</v>
      </c>
      <c r="Q108" s="286">
        <f>N108+O108+P108</f>
        <v>0</v>
      </c>
      <c r="R108" s="79">
        <v>0</v>
      </c>
      <c r="S108" s="296">
        <v>0</v>
      </c>
      <c r="T108" s="292"/>
    </row>
    <row r="109" spans="1:19" ht="69" customHeight="1">
      <c r="A109" s="531"/>
      <c r="B109" s="531"/>
      <c r="C109" s="211" t="s">
        <v>571</v>
      </c>
      <c r="D109" s="60"/>
      <c r="E109" s="324" t="s">
        <v>572</v>
      </c>
      <c r="F109" s="244">
        <v>100</v>
      </c>
      <c r="G109" s="291">
        <v>1</v>
      </c>
      <c r="H109" s="212">
        <f t="shared" si="27"/>
        <v>101.2</v>
      </c>
      <c r="I109" s="314">
        <v>100</v>
      </c>
      <c r="J109" s="314">
        <v>1.2</v>
      </c>
      <c r="K109" s="314">
        <v>0</v>
      </c>
      <c r="L109" s="279">
        <f t="shared" si="30"/>
        <v>101.2</v>
      </c>
      <c r="M109" s="294">
        <f>Q109</f>
        <v>0</v>
      </c>
      <c r="N109" s="294">
        <v>0</v>
      </c>
      <c r="O109" s="294">
        <v>0</v>
      </c>
      <c r="P109" s="294">
        <v>0</v>
      </c>
      <c r="Q109" s="286">
        <f t="shared" si="29"/>
        <v>0</v>
      </c>
      <c r="R109" s="79">
        <v>0</v>
      </c>
      <c r="S109" s="296">
        <v>0</v>
      </c>
    </row>
    <row r="110" spans="1:19" s="282" customFormat="1" ht="21" customHeight="1">
      <c r="A110" s="96"/>
      <c r="B110" s="95" t="s">
        <v>316</v>
      </c>
      <c r="C110" s="118"/>
      <c r="D110" s="279"/>
      <c r="E110" s="279"/>
      <c r="F110" s="97"/>
      <c r="G110" s="98"/>
      <c r="H110" s="279">
        <f>H109+H108+H107+H106+H105+H104+H103+H102+H101+H100+H99+H98+H97+H96+H95+H94+H93+H92+H91</f>
        <v>329567.80000000005</v>
      </c>
      <c r="I110" s="279">
        <f aca="true" t="shared" si="31" ref="I110:Q110">I109+I108+I107+I106+I105+I104+I103+I102+I101+I100+I99+I98+I97+I96+I95+I94+I93+I92+I91</f>
        <v>245853.30000000002</v>
      </c>
      <c r="J110" s="279">
        <f t="shared" si="31"/>
        <v>75007.29999999999</v>
      </c>
      <c r="K110" s="279">
        <f t="shared" si="31"/>
        <v>8707.2</v>
      </c>
      <c r="L110" s="279">
        <f t="shared" si="31"/>
        <v>329567.80000000005</v>
      </c>
      <c r="M110" s="279">
        <f t="shared" si="31"/>
        <v>140317.59999999998</v>
      </c>
      <c r="N110" s="279">
        <f t="shared" si="31"/>
        <v>132305.2</v>
      </c>
      <c r="O110" s="279">
        <f t="shared" si="31"/>
        <v>4342.4</v>
      </c>
      <c r="P110" s="279">
        <f t="shared" si="31"/>
        <v>3670</v>
      </c>
      <c r="Q110" s="279">
        <f t="shared" si="31"/>
        <v>140317.59999999998</v>
      </c>
      <c r="R110" s="279"/>
      <c r="S110" s="279"/>
    </row>
    <row r="111" spans="1:19" ht="45" customHeight="1">
      <c r="A111" s="492" t="s">
        <v>18</v>
      </c>
      <c r="B111" s="493" t="s">
        <v>318</v>
      </c>
      <c r="C111" s="211" t="s">
        <v>59</v>
      </c>
      <c r="D111" s="60" t="s">
        <v>282</v>
      </c>
      <c r="E111" s="324" t="s">
        <v>615</v>
      </c>
      <c r="F111" s="244" t="s">
        <v>724</v>
      </c>
      <c r="G111" s="291" t="s">
        <v>725</v>
      </c>
      <c r="H111" s="212">
        <f>L111</f>
        <v>58471</v>
      </c>
      <c r="I111" s="314">
        <v>58007</v>
      </c>
      <c r="J111" s="314">
        <v>464</v>
      </c>
      <c r="K111" s="314">
        <v>0</v>
      </c>
      <c r="L111" s="279">
        <f>J111+I111+K111</f>
        <v>58471</v>
      </c>
      <c r="M111" s="294">
        <f>Q111</f>
        <v>28171.9</v>
      </c>
      <c r="N111" s="286">
        <v>27999.2</v>
      </c>
      <c r="O111" s="294">
        <v>172.7</v>
      </c>
      <c r="P111" s="294">
        <v>0</v>
      </c>
      <c r="Q111" s="286">
        <f>O111+N111</f>
        <v>28171.9</v>
      </c>
      <c r="R111" s="84" t="s">
        <v>933</v>
      </c>
      <c r="S111" s="296">
        <v>16</v>
      </c>
    </row>
    <row r="112" spans="1:19" s="278" customFormat="1" ht="24" customHeight="1">
      <c r="A112" s="309"/>
      <c r="B112" s="34" t="s">
        <v>316</v>
      </c>
      <c r="C112" s="115"/>
      <c r="D112" s="279"/>
      <c r="E112" s="279"/>
      <c r="F112" s="309"/>
      <c r="G112" s="309"/>
      <c r="H112" s="279">
        <f>SUM(H111)</f>
        <v>58471</v>
      </c>
      <c r="I112" s="279">
        <f aca="true" t="shared" si="32" ref="I112:Q112">SUM(I111)</f>
        <v>58007</v>
      </c>
      <c r="J112" s="279">
        <f t="shared" si="32"/>
        <v>464</v>
      </c>
      <c r="K112" s="279">
        <f t="shared" si="32"/>
        <v>0</v>
      </c>
      <c r="L112" s="279">
        <f t="shared" si="32"/>
        <v>58471</v>
      </c>
      <c r="M112" s="279">
        <f t="shared" si="32"/>
        <v>28171.9</v>
      </c>
      <c r="N112" s="279">
        <f t="shared" si="32"/>
        <v>27999.2</v>
      </c>
      <c r="O112" s="279">
        <f t="shared" si="32"/>
        <v>172.7</v>
      </c>
      <c r="P112" s="279">
        <f t="shared" si="32"/>
        <v>0</v>
      </c>
      <c r="Q112" s="279">
        <f t="shared" si="32"/>
        <v>28171.9</v>
      </c>
      <c r="R112" s="279"/>
      <c r="S112" s="279"/>
    </row>
    <row r="113" spans="1:19" ht="48">
      <c r="A113" s="534" t="s">
        <v>23</v>
      </c>
      <c r="B113" s="534" t="s">
        <v>60</v>
      </c>
      <c r="C113" s="211" t="s">
        <v>61</v>
      </c>
      <c r="D113" s="60" t="s">
        <v>213</v>
      </c>
      <c r="E113" s="324" t="s">
        <v>535</v>
      </c>
      <c r="F113" s="244">
        <v>100</v>
      </c>
      <c r="G113" s="492">
        <v>1</v>
      </c>
      <c r="H113" s="212">
        <f aca="true" t="shared" si="33" ref="H113:H121">L113</f>
        <v>101.2</v>
      </c>
      <c r="I113" s="314">
        <v>100</v>
      </c>
      <c r="J113" s="314">
        <v>1.2</v>
      </c>
      <c r="K113" s="314">
        <v>0</v>
      </c>
      <c r="L113" s="279">
        <f>J113+I113+K113</f>
        <v>101.2</v>
      </c>
      <c r="M113" s="294">
        <f>Q113</f>
        <v>0</v>
      </c>
      <c r="N113" s="286">
        <v>0</v>
      </c>
      <c r="O113" s="294">
        <v>0</v>
      </c>
      <c r="P113" s="294">
        <v>0</v>
      </c>
      <c r="Q113" s="286">
        <f>O113+N113</f>
        <v>0</v>
      </c>
      <c r="R113" s="296">
        <v>0</v>
      </c>
      <c r="S113" s="296">
        <v>0</v>
      </c>
    </row>
    <row r="114" spans="1:19" ht="44.25" customHeight="1">
      <c r="A114" s="530"/>
      <c r="B114" s="530"/>
      <c r="C114" s="211" t="s">
        <v>62</v>
      </c>
      <c r="D114" s="60" t="s">
        <v>214</v>
      </c>
      <c r="E114" s="324" t="s">
        <v>372</v>
      </c>
      <c r="F114" s="244">
        <v>15</v>
      </c>
      <c r="G114" s="492">
        <v>12</v>
      </c>
      <c r="H114" s="212">
        <f t="shared" si="33"/>
        <v>2094.8</v>
      </c>
      <c r="I114" s="314">
        <v>2070</v>
      </c>
      <c r="J114" s="314">
        <v>24.8</v>
      </c>
      <c r="K114" s="314">
        <v>0</v>
      </c>
      <c r="L114" s="279">
        <f aca="true" t="shared" si="34" ref="L114:L121">J114+I114+K114</f>
        <v>2094.8</v>
      </c>
      <c r="M114" s="294">
        <f aca="true" t="shared" si="35" ref="M114:M121">Q114</f>
        <v>1067</v>
      </c>
      <c r="N114" s="286">
        <v>1050</v>
      </c>
      <c r="O114" s="294">
        <v>17</v>
      </c>
      <c r="P114" s="294">
        <v>0</v>
      </c>
      <c r="Q114" s="286">
        <f aca="true" t="shared" si="36" ref="Q114:Q121">O114+N114</f>
        <v>1067</v>
      </c>
      <c r="R114" s="296">
        <v>10</v>
      </c>
      <c r="S114" s="296" t="s">
        <v>583</v>
      </c>
    </row>
    <row r="115" spans="1:19" ht="36">
      <c r="A115" s="530"/>
      <c r="B115" s="530"/>
      <c r="C115" s="211" t="s">
        <v>63</v>
      </c>
      <c r="D115" s="60" t="s">
        <v>215</v>
      </c>
      <c r="E115" s="324" t="s">
        <v>377</v>
      </c>
      <c r="F115" s="244">
        <v>10</v>
      </c>
      <c r="G115" s="492">
        <v>20</v>
      </c>
      <c r="H115" s="212">
        <f t="shared" si="33"/>
        <v>204</v>
      </c>
      <c r="I115" s="314">
        <v>200</v>
      </c>
      <c r="J115" s="314">
        <v>4</v>
      </c>
      <c r="K115" s="314">
        <v>0</v>
      </c>
      <c r="L115" s="279">
        <f t="shared" si="34"/>
        <v>204</v>
      </c>
      <c r="M115" s="294">
        <f t="shared" si="35"/>
        <v>10.1</v>
      </c>
      <c r="N115" s="286">
        <v>10</v>
      </c>
      <c r="O115" s="294">
        <v>0.1</v>
      </c>
      <c r="P115" s="294">
        <v>0</v>
      </c>
      <c r="Q115" s="286">
        <f t="shared" si="36"/>
        <v>10.1</v>
      </c>
      <c r="R115" s="296">
        <v>1</v>
      </c>
      <c r="S115" s="296">
        <v>0</v>
      </c>
    </row>
    <row r="116" spans="1:19" ht="36">
      <c r="A116" s="530"/>
      <c r="B116" s="530"/>
      <c r="C116" s="211" t="s">
        <v>64</v>
      </c>
      <c r="D116" s="60" t="s">
        <v>216</v>
      </c>
      <c r="E116" s="324" t="s">
        <v>374</v>
      </c>
      <c r="F116" s="244">
        <v>50</v>
      </c>
      <c r="G116" s="492">
        <v>1</v>
      </c>
      <c r="H116" s="212">
        <f t="shared" si="33"/>
        <v>50.6</v>
      </c>
      <c r="I116" s="314">
        <v>50</v>
      </c>
      <c r="J116" s="314">
        <v>0.6</v>
      </c>
      <c r="K116" s="314">
        <v>0</v>
      </c>
      <c r="L116" s="279">
        <f t="shared" si="34"/>
        <v>50.6</v>
      </c>
      <c r="M116" s="294">
        <f t="shared" si="35"/>
        <v>0</v>
      </c>
      <c r="N116" s="286">
        <v>0</v>
      </c>
      <c r="O116" s="294">
        <v>0</v>
      </c>
      <c r="P116" s="294">
        <v>0</v>
      </c>
      <c r="Q116" s="286">
        <f t="shared" si="36"/>
        <v>0</v>
      </c>
      <c r="R116" s="296">
        <v>0</v>
      </c>
      <c r="S116" s="296">
        <v>0</v>
      </c>
    </row>
    <row r="117" spans="1:19" ht="36">
      <c r="A117" s="530"/>
      <c r="B117" s="530"/>
      <c r="C117" s="211" t="s">
        <v>65</v>
      </c>
      <c r="D117" s="60" t="s">
        <v>217</v>
      </c>
      <c r="E117" s="324" t="s">
        <v>375</v>
      </c>
      <c r="F117" s="244">
        <v>10</v>
      </c>
      <c r="G117" s="291">
        <v>12</v>
      </c>
      <c r="H117" s="212">
        <f t="shared" si="33"/>
        <v>1342.4</v>
      </c>
      <c r="I117" s="314">
        <v>1320</v>
      </c>
      <c r="J117" s="314">
        <v>22.4</v>
      </c>
      <c r="K117" s="314">
        <v>0</v>
      </c>
      <c r="L117" s="279">
        <f t="shared" si="34"/>
        <v>1342.4</v>
      </c>
      <c r="M117" s="294">
        <f t="shared" si="35"/>
        <v>719.4</v>
      </c>
      <c r="N117" s="286">
        <v>710</v>
      </c>
      <c r="O117" s="294">
        <v>9.4</v>
      </c>
      <c r="P117" s="294">
        <v>0</v>
      </c>
      <c r="Q117" s="286">
        <f t="shared" si="36"/>
        <v>719.4</v>
      </c>
      <c r="R117" s="296">
        <v>11</v>
      </c>
      <c r="S117" s="296" t="s">
        <v>583</v>
      </c>
    </row>
    <row r="118" spans="1:19" ht="36">
      <c r="A118" s="530"/>
      <c r="B118" s="530"/>
      <c r="C118" s="211" t="s">
        <v>66</v>
      </c>
      <c r="D118" s="60" t="s">
        <v>218</v>
      </c>
      <c r="E118" s="324" t="s">
        <v>376</v>
      </c>
      <c r="F118" s="244">
        <v>5</v>
      </c>
      <c r="G118" s="492">
        <v>200</v>
      </c>
      <c r="H118" s="212">
        <f t="shared" si="33"/>
        <v>1014</v>
      </c>
      <c r="I118" s="314">
        <v>1000</v>
      </c>
      <c r="J118" s="314">
        <v>14</v>
      </c>
      <c r="K118" s="314">
        <v>0</v>
      </c>
      <c r="L118" s="279">
        <f t="shared" si="34"/>
        <v>1014</v>
      </c>
      <c r="M118" s="294">
        <f t="shared" si="35"/>
        <v>742.3</v>
      </c>
      <c r="N118" s="286">
        <v>735</v>
      </c>
      <c r="O118" s="294">
        <v>7.3</v>
      </c>
      <c r="P118" s="294">
        <v>0</v>
      </c>
      <c r="Q118" s="286">
        <f t="shared" si="36"/>
        <v>742.3</v>
      </c>
      <c r="R118" s="296">
        <v>132</v>
      </c>
      <c r="S118" s="296">
        <v>15</v>
      </c>
    </row>
    <row r="119" spans="1:19" ht="36">
      <c r="A119" s="530"/>
      <c r="B119" s="530"/>
      <c r="C119" s="211" t="s">
        <v>67</v>
      </c>
      <c r="D119" s="60" t="s">
        <v>219</v>
      </c>
      <c r="E119" s="324" t="s">
        <v>373</v>
      </c>
      <c r="F119" s="244" t="s">
        <v>496</v>
      </c>
      <c r="G119" s="492">
        <v>163</v>
      </c>
      <c r="H119" s="212">
        <f t="shared" si="33"/>
        <v>13498.2</v>
      </c>
      <c r="I119" s="314">
        <v>13285.6</v>
      </c>
      <c r="J119" s="314">
        <v>212.6</v>
      </c>
      <c r="K119" s="314">
        <v>0</v>
      </c>
      <c r="L119" s="279">
        <f t="shared" si="34"/>
        <v>13498.2</v>
      </c>
      <c r="M119" s="294">
        <f t="shared" si="35"/>
        <v>7683.3</v>
      </c>
      <c r="N119" s="286">
        <v>7565.5</v>
      </c>
      <c r="O119" s="294">
        <v>117.8</v>
      </c>
      <c r="P119" s="294">
        <v>0</v>
      </c>
      <c r="Q119" s="286">
        <f t="shared" si="36"/>
        <v>7683.3</v>
      </c>
      <c r="R119" s="296">
        <v>161</v>
      </c>
      <c r="S119" s="296" t="s">
        <v>886</v>
      </c>
    </row>
    <row r="120" spans="1:19" ht="48">
      <c r="A120" s="530"/>
      <c r="B120" s="530"/>
      <c r="C120" s="211" t="s">
        <v>68</v>
      </c>
      <c r="D120" s="60" t="s">
        <v>220</v>
      </c>
      <c r="E120" s="324" t="s">
        <v>393</v>
      </c>
      <c r="F120" s="244">
        <v>20</v>
      </c>
      <c r="G120" s="492">
        <v>12</v>
      </c>
      <c r="H120" s="212">
        <f t="shared" si="33"/>
        <v>244.3</v>
      </c>
      <c r="I120" s="314">
        <v>240</v>
      </c>
      <c r="J120" s="314">
        <v>4.3</v>
      </c>
      <c r="K120" s="314">
        <v>0</v>
      </c>
      <c r="L120" s="279">
        <f t="shared" si="34"/>
        <v>244.3</v>
      </c>
      <c r="M120" s="294">
        <f t="shared" si="35"/>
        <v>0</v>
      </c>
      <c r="N120" s="286">
        <v>0</v>
      </c>
      <c r="O120" s="294">
        <v>0</v>
      </c>
      <c r="P120" s="294">
        <v>0</v>
      </c>
      <c r="Q120" s="286">
        <f t="shared" si="36"/>
        <v>0</v>
      </c>
      <c r="R120" s="296">
        <v>0</v>
      </c>
      <c r="S120" s="296">
        <v>0</v>
      </c>
    </row>
    <row r="121" spans="1:19" ht="63" customHeight="1">
      <c r="A121" s="531"/>
      <c r="B121" s="531"/>
      <c r="C121" s="211" t="s">
        <v>575</v>
      </c>
      <c r="D121" s="60"/>
      <c r="E121" s="324" t="s">
        <v>544</v>
      </c>
      <c r="F121" s="244">
        <v>5</v>
      </c>
      <c r="G121" s="492">
        <v>120</v>
      </c>
      <c r="H121" s="212">
        <f t="shared" si="33"/>
        <v>615</v>
      </c>
      <c r="I121" s="314">
        <v>600</v>
      </c>
      <c r="J121" s="314">
        <v>15</v>
      </c>
      <c r="K121" s="314">
        <v>0</v>
      </c>
      <c r="L121" s="279">
        <f t="shared" si="34"/>
        <v>615</v>
      </c>
      <c r="M121" s="294">
        <f t="shared" si="35"/>
        <v>440.6</v>
      </c>
      <c r="N121" s="286">
        <v>435</v>
      </c>
      <c r="O121" s="294">
        <v>5.6</v>
      </c>
      <c r="P121" s="294">
        <v>0</v>
      </c>
      <c r="Q121" s="286">
        <f t="shared" si="36"/>
        <v>440.6</v>
      </c>
      <c r="R121" s="296">
        <v>80</v>
      </c>
      <c r="S121" s="296">
        <v>8</v>
      </c>
    </row>
    <row r="122" spans="1:19" s="278" customFormat="1" ht="21.75" customHeight="1">
      <c r="A122" s="309"/>
      <c r="B122" s="34" t="s">
        <v>316</v>
      </c>
      <c r="C122" s="115"/>
      <c r="D122" s="279"/>
      <c r="E122" s="279"/>
      <c r="F122" s="309"/>
      <c r="G122" s="309"/>
      <c r="H122" s="279">
        <f>SUM(H113:H121)</f>
        <v>19164.5</v>
      </c>
      <c r="I122" s="279">
        <f aca="true" t="shared" si="37" ref="I122:Q122">SUM(I113:I121)</f>
        <v>18865.6</v>
      </c>
      <c r="J122" s="279">
        <f t="shared" si="37"/>
        <v>298.90000000000003</v>
      </c>
      <c r="K122" s="279">
        <f t="shared" si="37"/>
        <v>0</v>
      </c>
      <c r="L122" s="279">
        <f t="shared" si="37"/>
        <v>19164.5</v>
      </c>
      <c r="M122" s="279">
        <f t="shared" si="37"/>
        <v>10662.7</v>
      </c>
      <c r="N122" s="279">
        <f t="shared" si="37"/>
        <v>10505.5</v>
      </c>
      <c r="O122" s="279">
        <f t="shared" si="37"/>
        <v>157.2</v>
      </c>
      <c r="P122" s="279">
        <f t="shared" si="37"/>
        <v>0</v>
      </c>
      <c r="Q122" s="279">
        <f t="shared" si="37"/>
        <v>10662.7</v>
      </c>
      <c r="R122" s="279"/>
      <c r="S122" s="279"/>
    </row>
    <row r="123" spans="1:19" ht="102.75" customHeight="1">
      <c r="A123" s="492" t="s">
        <v>25</v>
      </c>
      <c r="B123" s="493" t="s">
        <v>69</v>
      </c>
      <c r="C123" s="492" t="s">
        <v>70</v>
      </c>
      <c r="D123" s="55" t="s">
        <v>202</v>
      </c>
      <c r="E123" s="320" t="s">
        <v>334</v>
      </c>
      <c r="F123" s="244">
        <v>12.5</v>
      </c>
      <c r="G123" s="492">
        <v>5</v>
      </c>
      <c r="H123" s="212">
        <f>L123</f>
        <v>761.7</v>
      </c>
      <c r="I123" s="313">
        <v>750</v>
      </c>
      <c r="J123" s="313">
        <v>11.7</v>
      </c>
      <c r="K123" s="313">
        <v>0</v>
      </c>
      <c r="L123" s="309">
        <f>J123+I123</f>
        <v>761.7</v>
      </c>
      <c r="M123" s="294">
        <f>Q123</f>
        <v>444.3</v>
      </c>
      <c r="N123" s="286">
        <v>437.5</v>
      </c>
      <c r="O123" s="294">
        <v>6.8</v>
      </c>
      <c r="P123" s="294">
        <v>0</v>
      </c>
      <c r="Q123" s="286">
        <f>O123+N123</f>
        <v>444.3</v>
      </c>
      <c r="R123" s="296">
        <v>5</v>
      </c>
      <c r="S123" s="296">
        <v>5</v>
      </c>
    </row>
    <row r="124" spans="1:19" s="278" customFormat="1" ht="18.75" customHeight="1">
      <c r="A124" s="309"/>
      <c r="B124" s="34" t="s">
        <v>316</v>
      </c>
      <c r="C124" s="309"/>
      <c r="D124" s="309"/>
      <c r="E124" s="309"/>
      <c r="F124" s="309"/>
      <c r="G124" s="309"/>
      <c r="H124" s="309">
        <f>SUM(H123)</f>
        <v>761.7</v>
      </c>
      <c r="I124" s="309">
        <f aca="true" t="shared" si="38" ref="I124:Q124">SUM(I123)</f>
        <v>750</v>
      </c>
      <c r="J124" s="309">
        <f t="shared" si="38"/>
        <v>11.7</v>
      </c>
      <c r="K124" s="309">
        <f t="shared" si="38"/>
        <v>0</v>
      </c>
      <c r="L124" s="309">
        <f t="shared" si="38"/>
        <v>761.7</v>
      </c>
      <c r="M124" s="309">
        <f t="shared" si="38"/>
        <v>444.3</v>
      </c>
      <c r="N124" s="309">
        <f t="shared" si="38"/>
        <v>437.5</v>
      </c>
      <c r="O124" s="309">
        <f t="shared" si="38"/>
        <v>6.8</v>
      </c>
      <c r="P124" s="309">
        <f t="shared" si="38"/>
        <v>0</v>
      </c>
      <c r="Q124" s="309">
        <f t="shared" si="38"/>
        <v>444.3</v>
      </c>
      <c r="R124" s="309"/>
      <c r="S124" s="309"/>
    </row>
    <row r="125" spans="1:19" ht="117.75" customHeight="1">
      <c r="A125" s="492" t="s">
        <v>27</v>
      </c>
      <c r="B125" s="493" t="s">
        <v>843</v>
      </c>
      <c r="C125" s="492" t="s">
        <v>589</v>
      </c>
      <c r="D125" s="55"/>
      <c r="E125" s="320" t="s">
        <v>441</v>
      </c>
      <c r="F125" s="244">
        <v>4.5</v>
      </c>
      <c r="G125" s="291">
        <v>50</v>
      </c>
      <c r="H125" s="214">
        <f>L125</f>
        <v>23.2</v>
      </c>
      <c r="I125" s="314">
        <v>22.5</v>
      </c>
      <c r="J125" s="300">
        <v>0.7</v>
      </c>
      <c r="K125" s="314">
        <v>0</v>
      </c>
      <c r="L125" s="281">
        <f>I125+J125+K125</f>
        <v>23.2</v>
      </c>
      <c r="M125" s="294">
        <f>Q125</f>
        <v>0</v>
      </c>
      <c r="N125" s="294">
        <v>0</v>
      </c>
      <c r="O125" s="294">
        <v>0</v>
      </c>
      <c r="P125" s="294">
        <v>0</v>
      </c>
      <c r="Q125" s="286">
        <f>N125+O125+P125</f>
        <v>0</v>
      </c>
      <c r="R125" s="299">
        <v>0</v>
      </c>
      <c r="S125" s="296">
        <v>0</v>
      </c>
    </row>
    <row r="126" spans="1:19" s="292" customFormat="1" ht="20.25" customHeight="1">
      <c r="A126" s="306"/>
      <c r="B126" s="30" t="s">
        <v>316</v>
      </c>
      <c r="C126" s="306"/>
      <c r="D126" s="306"/>
      <c r="E126" s="306"/>
      <c r="F126" s="306"/>
      <c r="G126" s="306"/>
      <c r="H126" s="281">
        <f>SUM(H125)</f>
        <v>23.2</v>
      </c>
      <c r="I126" s="281">
        <f aca="true" t="shared" si="39" ref="I126:Q126">SUM(I125)</f>
        <v>22.5</v>
      </c>
      <c r="J126" s="281">
        <f t="shared" si="39"/>
        <v>0.7</v>
      </c>
      <c r="K126" s="281">
        <f t="shared" si="39"/>
        <v>0</v>
      </c>
      <c r="L126" s="281">
        <f t="shared" si="39"/>
        <v>23.2</v>
      </c>
      <c r="M126" s="281">
        <f t="shared" si="39"/>
        <v>0</v>
      </c>
      <c r="N126" s="281">
        <f t="shared" si="39"/>
        <v>0</v>
      </c>
      <c r="O126" s="281">
        <f t="shared" si="39"/>
        <v>0</v>
      </c>
      <c r="P126" s="281">
        <f t="shared" si="39"/>
        <v>0</v>
      </c>
      <c r="Q126" s="281">
        <f t="shared" si="39"/>
        <v>0</v>
      </c>
      <c r="R126" s="308"/>
      <c r="S126" s="308"/>
    </row>
    <row r="127" spans="1:19" ht="49.5" customHeight="1">
      <c r="A127" s="542" t="s">
        <v>29</v>
      </c>
      <c r="B127" s="557" t="s">
        <v>73</v>
      </c>
      <c r="C127" s="492" t="s">
        <v>74</v>
      </c>
      <c r="D127" s="55" t="s">
        <v>212</v>
      </c>
      <c r="E127" s="55" t="s">
        <v>394</v>
      </c>
      <c r="F127" s="244">
        <v>5</v>
      </c>
      <c r="G127" s="492">
        <v>0</v>
      </c>
      <c r="H127" s="212">
        <f>L127</f>
        <v>0</v>
      </c>
      <c r="I127" s="314">
        <v>0</v>
      </c>
      <c r="J127" s="314">
        <v>0</v>
      </c>
      <c r="K127" s="314">
        <v>0</v>
      </c>
      <c r="L127" s="281">
        <f>I127+J127+K127</f>
        <v>0</v>
      </c>
      <c r="M127" s="470">
        <f>Q127</f>
        <v>0</v>
      </c>
      <c r="N127" s="294">
        <v>0</v>
      </c>
      <c r="O127" s="294">
        <v>0</v>
      </c>
      <c r="P127" s="294">
        <v>0</v>
      </c>
      <c r="Q127" s="286">
        <f>N127+O127+P127</f>
        <v>0</v>
      </c>
      <c r="R127" s="299">
        <v>0</v>
      </c>
      <c r="S127" s="296">
        <v>0</v>
      </c>
    </row>
    <row r="128" spans="1:19" ht="84">
      <c r="A128" s="542"/>
      <c r="B128" s="557"/>
      <c r="C128" s="492" t="s">
        <v>75</v>
      </c>
      <c r="D128" s="55" t="s">
        <v>297</v>
      </c>
      <c r="E128" s="320" t="s">
        <v>391</v>
      </c>
      <c r="F128" s="244" t="s">
        <v>717</v>
      </c>
      <c r="G128" s="291">
        <v>3750</v>
      </c>
      <c r="H128" s="212">
        <f>L128</f>
        <v>6319.1</v>
      </c>
      <c r="I128" s="314">
        <v>6319.1</v>
      </c>
      <c r="J128" s="314">
        <v>0</v>
      </c>
      <c r="K128" s="314">
        <v>0</v>
      </c>
      <c r="L128" s="281">
        <f>I128+J128+K128</f>
        <v>6319.1</v>
      </c>
      <c r="M128" s="294">
        <f>Q128</f>
        <v>3382.6</v>
      </c>
      <c r="N128" s="286">
        <v>3382.6</v>
      </c>
      <c r="O128" s="294">
        <v>0</v>
      </c>
      <c r="P128" s="294">
        <v>0</v>
      </c>
      <c r="Q128" s="286">
        <f>O128+N128</f>
        <v>3382.6</v>
      </c>
      <c r="R128" s="299">
        <v>3744</v>
      </c>
      <c r="S128" s="296">
        <v>0</v>
      </c>
    </row>
    <row r="129" spans="1:19" s="284" customFormat="1" ht="17.25" customHeight="1">
      <c r="A129" s="97"/>
      <c r="B129" s="116" t="s">
        <v>316</v>
      </c>
      <c r="C129" s="97"/>
      <c r="D129" s="281"/>
      <c r="E129" s="281"/>
      <c r="F129" s="97"/>
      <c r="G129" s="97"/>
      <c r="H129" s="281">
        <f>SUM(H127:H128)</f>
        <v>6319.1</v>
      </c>
      <c r="I129" s="281">
        <f aca="true" t="shared" si="40" ref="I129:Q129">SUM(I127:I128)</f>
        <v>6319.1</v>
      </c>
      <c r="J129" s="281">
        <f t="shared" si="40"/>
        <v>0</v>
      </c>
      <c r="K129" s="281">
        <f t="shared" si="40"/>
        <v>0</v>
      </c>
      <c r="L129" s="281">
        <f t="shared" si="40"/>
        <v>6319.1</v>
      </c>
      <c r="M129" s="281">
        <f t="shared" si="40"/>
        <v>3382.6</v>
      </c>
      <c r="N129" s="281">
        <f t="shared" si="40"/>
        <v>3382.6</v>
      </c>
      <c r="O129" s="281">
        <f t="shared" si="40"/>
        <v>0</v>
      </c>
      <c r="P129" s="281">
        <f t="shared" si="40"/>
        <v>0</v>
      </c>
      <c r="Q129" s="281">
        <f t="shared" si="40"/>
        <v>3382.6</v>
      </c>
      <c r="R129" s="281"/>
      <c r="S129" s="281"/>
    </row>
    <row r="130" spans="1:19" ht="30.75" customHeight="1">
      <c r="A130" s="542" t="s">
        <v>72</v>
      </c>
      <c r="B130" s="557" t="s">
        <v>319</v>
      </c>
      <c r="C130" s="492" t="s">
        <v>77</v>
      </c>
      <c r="D130" s="55" t="s">
        <v>247</v>
      </c>
      <c r="E130" s="320" t="s">
        <v>620</v>
      </c>
      <c r="F130" s="244" t="s">
        <v>730</v>
      </c>
      <c r="G130" s="80" t="s">
        <v>731</v>
      </c>
      <c r="H130" s="212">
        <f>L130</f>
        <v>5363.8</v>
      </c>
      <c r="I130" s="314">
        <v>5284.6</v>
      </c>
      <c r="J130" s="314">
        <v>79.2</v>
      </c>
      <c r="K130" s="314">
        <v>0</v>
      </c>
      <c r="L130" s="279">
        <f>J130+I130+K130</f>
        <v>5363.8</v>
      </c>
      <c r="M130" s="294">
        <f>Q130</f>
        <v>3142.7000000000003</v>
      </c>
      <c r="N130" s="286">
        <v>3105.4</v>
      </c>
      <c r="O130" s="294">
        <v>37.3</v>
      </c>
      <c r="P130" s="294">
        <v>0</v>
      </c>
      <c r="Q130" s="286">
        <f>O130+N130</f>
        <v>3142.7000000000003</v>
      </c>
      <c r="R130" s="285" t="s">
        <v>963</v>
      </c>
      <c r="S130" s="285" t="s">
        <v>823</v>
      </c>
    </row>
    <row r="131" spans="1:19" ht="24">
      <c r="A131" s="542"/>
      <c r="B131" s="557"/>
      <c r="C131" s="492" t="s">
        <v>78</v>
      </c>
      <c r="D131" s="55" t="s">
        <v>248</v>
      </c>
      <c r="E131" s="320" t="s">
        <v>621</v>
      </c>
      <c r="F131" s="244">
        <v>20.8</v>
      </c>
      <c r="G131" s="291">
        <v>58</v>
      </c>
      <c r="H131" s="212">
        <f>L131</f>
        <v>14650.5</v>
      </c>
      <c r="I131" s="314">
        <v>14476.8</v>
      </c>
      <c r="J131" s="314">
        <v>173.7</v>
      </c>
      <c r="K131" s="314">
        <v>0</v>
      </c>
      <c r="L131" s="279">
        <f>J131+I131+K131</f>
        <v>14650.5</v>
      </c>
      <c r="M131" s="294">
        <f>Q131</f>
        <v>7893.6</v>
      </c>
      <c r="N131" s="286">
        <v>7800</v>
      </c>
      <c r="O131" s="294">
        <v>93.6</v>
      </c>
      <c r="P131" s="294">
        <v>0</v>
      </c>
      <c r="Q131" s="286">
        <f>O131+N131</f>
        <v>7893.6</v>
      </c>
      <c r="R131" s="296" t="s">
        <v>824</v>
      </c>
      <c r="S131" s="296" t="s">
        <v>777</v>
      </c>
    </row>
    <row r="132" spans="1:19" ht="69" customHeight="1">
      <c r="A132" s="542"/>
      <c r="B132" s="557"/>
      <c r="C132" s="492" t="s">
        <v>79</v>
      </c>
      <c r="D132" s="55" t="s">
        <v>249</v>
      </c>
      <c r="E132" s="320" t="s">
        <v>622</v>
      </c>
      <c r="F132" s="244">
        <v>26</v>
      </c>
      <c r="G132" s="291">
        <v>18</v>
      </c>
      <c r="H132" s="212">
        <f>L132</f>
        <v>5683.4</v>
      </c>
      <c r="I132" s="314">
        <v>5616</v>
      </c>
      <c r="J132" s="314">
        <v>67.4</v>
      </c>
      <c r="K132" s="314">
        <v>0</v>
      </c>
      <c r="L132" s="279">
        <f>J132+I132+K132</f>
        <v>5683.4</v>
      </c>
      <c r="M132" s="294">
        <f>Q132</f>
        <v>3155.7</v>
      </c>
      <c r="N132" s="286">
        <v>3120</v>
      </c>
      <c r="O132" s="294">
        <v>35.7</v>
      </c>
      <c r="P132" s="294">
        <v>0</v>
      </c>
      <c r="Q132" s="286">
        <f>O132+N132</f>
        <v>3155.7</v>
      </c>
      <c r="R132" s="285" t="s">
        <v>964</v>
      </c>
      <c r="S132" s="416" t="s">
        <v>965</v>
      </c>
    </row>
    <row r="133" spans="1:19" ht="42.75" customHeight="1">
      <c r="A133" s="542"/>
      <c r="B133" s="557"/>
      <c r="C133" s="492" t="s">
        <v>533</v>
      </c>
      <c r="D133" s="55" t="s">
        <v>250</v>
      </c>
      <c r="E133" s="320" t="s">
        <v>623</v>
      </c>
      <c r="F133" s="247" t="s">
        <v>732</v>
      </c>
      <c r="G133" s="291">
        <v>220</v>
      </c>
      <c r="H133" s="212">
        <f>L133</f>
        <v>26961.4</v>
      </c>
      <c r="I133" s="314">
        <v>26589.2</v>
      </c>
      <c r="J133" s="314">
        <v>372.2</v>
      </c>
      <c r="K133" s="314">
        <v>0</v>
      </c>
      <c r="L133" s="279">
        <f>J133+I133+K133</f>
        <v>26961.4</v>
      </c>
      <c r="M133" s="294">
        <f>Q133</f>
        <v>14994.199999999999</v>
      </c>
      <c r="N133" s="286">
        <v>14790.9</v>
      </c>
      <c r="O133" s="294">
        <v>203.3</v>
      </c>
      <c r="P133" s="294">
        <v>0</v>
      </c>
      <c r="Q133" s="286">
        <f>O133+N133</f>
        <v>14994.199999999999</v>
      </c>
      <c r="R133" s="296" t="s">
        <v>966</v>
      </c>
      <c r="S133" s="296" t="s">
        <v>967</v>
      </c>
    </row>
    <row r="134" spans="1:19" s="278" customFormat="1" ht="20.25" customHeight="1">
      <c r="A134" s="309"/>
      <c r="B134" s="34" t="s">
        <v>316</v>
      </c>
      <c r="C134" s="309"/>
      <c r="D134" s="279"/>
      <c r="E134" s="279"/>
      <c r="F134" s="309"/>
      <c r="G134" s="309"/>
      <c r="H134" s="279">
        <f>SUM(H130:H133)</f>
        <v>52659.1</v>
      </c>
      <c r="I134" s="279">
        <f aca="true" t="shared" si="41" ref="I134:Q134">SUM(I130:I133)</f>
        <v>51966.600000000006</v>
      </c>
      <c r="J134" s="279">
        <f t="shared" si="41"/>
        <v>692.5</v>
      </c>
      <c r="K134" s="279">
        <f t="shared" si="41"/>
        <v>0</v>
      </c>
      <c r="L134" s="279">
        <f t="shared" si="41"/>
        <v>52659.1</v>
      </c>
      <c r="M134" s="279">
        <f t="shared" si="41"/>
        <v>29186.199999999997</v>
      </c>
      <c r="N134" s="279">
        <f t="shared" si="41"/>
        <v>28816.3</v>
      </c>
      <c r="O134" s="279">
        <f t="shared" si="41"/>
        <v>369.9</v>
      </c>
      <c r="P134" s="279">
        <f t="shared" si="41"/>
        <v>0</v>
      </c>
      <c r="Q134" s="279">
        <f t="shared" si="41"/>
        <v>29186.199999999997</v>
      </c>
      <c r="R134" s="279"/>
      <c r="S134" s="279"/>
    </row>
    <row r="135" spans="1:19" ht="91.5" customHeight="1">
      <c r="A135" s="542" t="s">
        <v>76</v>
      </c>
      <c r="B135" s="557" t="s">
        <v>81</v>
      </c>
      <c r="C135" s="211" t="s">
        <v>82</v>
      </c>
      <c r="D135" s="60" t="s">
        <v>255</v>
      </c>
      <c r="E135" s="324" t="s">
        <v>438</v>
      </c>
      <c r="F135" s="244">
        <v>2328.1</v>
      </c>
      <c r="G135" s="291">
        <v>1</v>
      </c>
      <c r="H135" s="212">
        <f>L135</f>
        <v>2356</v>
      </c>
      <c r="I135" s="314">
        <v>2328.1</v>
      </c>
      <c r="J135" s="314">
        <v>27.9</v>
      </c>
      <c r="K135" s="314">
        <v>0</v>
      </c>
      <c r="L135" s="309">
        <f>J135+I135+K135</f>
        <v>2356</v>
      </c>
      <c r="M135" s="294">
        <f>Q135</f>
        <v>0</v>
      </c>
      <c r="N135" s="286">
        <v>0</v>
      </c>
      <c r="O135" s="294">
        <v>0</v>
      </c>
      <c r="P135" s="294">
        <v>0</v>
      </c>
      <c r="Q135" s="286">
        <f>O135+N135</f>
        <v>0</v>
      </c>
      <c r="R135" s="299">
        <v>0</v>
      </c>
      <c r="S135" s="296">
        <v>0</v>
      </c>
    </row>
    <row r="136" spans="1:19" ht="24">
      <c r="A136" s="542"/>
      <c r="B136" s="557"/>
      <c r="C136" s="211" t="s">
        <v>83</v>
      </c>
      <c r="D136" s="60" t="s">
        <v>203</v>
      </c>
      <c r="E136" s="324" t="s">
        <v>340</v>
      </c>
      <c r="F136" s="244" t="s">
        <v>497</v>
      </c>
      <c r="G136" s="81">
        <v>3200</v>
      </c>
      <c r="H136" s="212">
        <f>L136</f>
        <v>17374.8</v>
      </c>
      <c r="I136" s="313">
        <v>17000</v>
      </c>
      <c r="J136" s="313">
        <v>374.8</v>
      </c>
      <c r="K136" s="313">
        <v>0</v>
      </c>
      <c r="L136" s="309">
        <f>J136+I136+K136</f>
        <v>17374.8</v>
      </c>
      <c r="M136" s="294">
        <f>Q136</f>
        <v>193.4</v>
      </c>
      <c r="N136" s="286">
        <v>30</v>
      </c>
      <c r="O136" s="294">
        <v>163.4</v>
      </c>
      <c r="P136" s="294">
        <v>0</v>
      </c>
      <c r="Q136" s="286">
        <f>O136+N136</f>
        <v>193.4</v>
      </c>
      <c r="R136" s="299">
        <v>6</v>
      </c>
      <c r="S136" s="296" t="s">
        <v>628</v>
      </c>
    </row>
    <row r="137" spans="1:19" ht="84">
      <c r="A137" s="542"/>
      <c r="B137" s="557"/>
      <c r="C137" s="211" t="s">
        <v>84</v>
      </c>
      <c r="D137" s="60" t="s">
        <v>204</v>
      </c>
      <c r="E137" s="324" t="s">
        <v>341</v>
      </c>
      <c r="F137" s="244">
        <v>10</v>
      </c>
      <c r="G137" s="492">
        <v>165</v>
      </c>
      <c r="H137" s="212">
        <f>L137</f>
        <v>20077.2</v>
      </c>
      <c r="I137" s="313">
        <v>19800</v>
      </c>
      <c r="J137" s="313">
        <v>277.2</v>
      </c>
      <c r="K137" s="313">
        <v>0</v>
      </c>
      <c r="L137" s="309">
        <f>J137+I137+K137</f>
        <v>20077.2</v>
      </c>
      <c r="M137" s="294">
        <f>Q137</f>
        <v>13300.8</v>
      </c>
      <c r="N137" s="231">
        <v>13130</v>
      </c>
      <c r="O137" s="294">
        <v>170.8</v>
      </c>
      <c r="P137" s="294">
        <v>0</v>
      </c>
      <c r="Q137" s="286">
        <f>O137+N137</f>
        <v>13300.8</v>
      </c>
      <c r="R137" s="296">
        <v>190</v>
      </c>
      <c r="S137" s="296">
        <v>180</v>
      </c>
    </row>
    <row r="138" spans="1:19" ht="108">
      <c r="A138" s="542"/>
      <c r="B138" s="557"/>
      <c r="C138" s="211" t="s">
        <v>85</v>
      </c>
      <c r="D138" s="60" t="s">
        <v>257</v>
      </c>
      <c r="E138" s="324" t="s">
        <v>342</v>
      </c>
      <c r="F138" s="244" t="s">
        <v>707</v>
      </c>
      <c r="G138" s="71">
        <v>109</v>
      </c>
      <c r="H138" s="212">
        <f>L138</f>
        <v>1956.1</v>
      </c>
      <c r="I138" s="314">
        <v>1910.1</v>
      </c>
      <c r="J138" s="314">
        <v>46</v>
      </c>
      <c r="K138" s="314">
        <v>0</v>
      </c>
      <c r="L138" s="309">
        <f>J138+I138+K138</f>
        <v>1956.1</v>
      </c>
      <c r="M138" s="294">
        <f>Q138</f>
        <v>1930.1</v>
      </c>
      <c r="N138" s="286">
        <v>1910.1</v>
      </c>
      <c r="O138" s="294">
        <v>20</v>
      </c>
      <c r="P138" s="294">
        <v>0</v>
      </c>
      <c r="Q138" s="286">
        <f>O138+N138</f>
        <v>1930.1</v>
      </c>
      <c r="R138" s="299">
        <v>43</v>
      </c>
      <c r="S138" s="296">
        <v>2</v>
      </c>
    </row>
    <row r="139" spans="1:19" ht="84">
      <c r="A139" s="542"/>
      <c r="B139" s="557"/>
      <c r="C139" s="211" t="s">
        <v>86</v>
      </c>
      <c r="D139" s="60" t="s">
        <v>256</v>
      </c>
      <c r="E139" s="324" t="s">
        <v>343</v>
      </c>
      <c r="F139" s="244" t="s">
        <v>706</v>
      </c>
      <c r="G139" s="291">
        <v>79</v>
      </c>
      <c r="H139" s="212">
        <f>L139</f>
        <v>698.1</v>
      </c>
      <c r="I139" s="314">
        <v>681.1</v>
      </c>
      <c r="J139" s="314">
        <v>17</v>
      </c>
      <c r="K139" s="314">
        <v>0</v>
      </c>
      <c r="L139" s="309">
        <f>J139+I139+K139</f>
        <v>698.1</v>
      </c>
      <c r="M139" s="294">
        <f>Q139</f>
        <v>416.40000000000003</v>
      </c>
      <c r="N139" s="286">
        <v>410.8</v>
      </c>
      <c r="O139" s="294">
        <v>5.6</v>
      </c>
      <c r="P139" s="294">
        <v>0</v>
      </c>
      <c r="Q139" s="286">
        <f>O139+N139</f>
        <v>416.40000000000003</v>
      </c>
      <c r="R139" s="299">
        <v>11</v>
      </c>
      <c r="S139" s="296">
        <v>1</v>
      </c>
    </row>
    <row r="140" spans="1:19" s="278" customFormat="1" ht="25.5" customHeight="1">
      <c r="A140" s="309"/>
      <c r="B140" s="34" t="s">
        <v>316</v>
      </c>
      <c r="C140" s="115"/>
      <c r="D140" s="309"/>
      <c r="E140" s="309"/>
      <c r="F140" s="309"/>
      <c r="G140" s="309"/>
      <c r="H140" s="309">
        <f>SUM(H135:H139)</f>
        <v>42462.2</v>
      </c>
      <c r="I140" s="309">
        <f aca="true" t="shared" si="42" ref="I140:Q140">SUM(I135:I139)</f>
        <v>41719.299999999996</v>
      </c>
      <c r="J140" s="309">
        <f t="shared" si="42"/>
        <v>742.9</v>
      </c>
      <c r="K140" s="309">
        <f t="shared" si="42"/>
        <v>0</v>
      </c>
      <c r="L140" s="309">
        <f t="shared" si="42"/>
        <v>42462.2</v>
      </c>
      <c r="M140" s="309">
        <f t="shared" si="42"/>
        <v>15840.699999999999</v>
      </c>
      <c r="N140" s="309">
        <f t="shared" si="42"/>
        <v>15480.9</v>
      </c>
      <c r="O140" s="309">
        <f t="shared" si="42"/>
        <v>359.80000000000007</v>
      </c>
      <c r="P140" s="309">
        <f t="shared" si="42"/>
        <v>0</v>
      </c>
      <c r="Q140" s="309">
        <f t="shared" si="42"/>
        <v>15840.699999999999</v>
      </c>
      <c r="R140" s="309"/>
      <c r="S140" s="309"/>
    </row>
    <row r="141" spans="1:19" ht="99" customHeight="1">
      <c r="A141" s="492" t="s">
        <v>80</v>
      </c>
      <c r="B141" s="493" t="s">
        <v>89</v>
      </c>
      <c r="C141" s="492" t="s">
        <v>90</v>
      </c>
      <c r="D141" s="60" t="s">
        <v>265</v>
      </c>
      <c r="E141" s="320" t="s">
        <v>344</v>
      </c>
      <c r="F141" s="244" t="s">
        <v>708</v>
      </c>
      <c r="G141" s="291">
        <v>50</v>
      </c>
      <c r="H141" s="212">
        <f>L141</f>
        <v>1315.7</v>
      </c>
      <c r="I141" s="314">
        <v>1295</v>
      </c>
      <c r="J141" s="314">
        <v>20.7</v>
      </c>
      <c r="K141" s="314">
        <v>0</v>
      </c>
      <c r="L141" s="279">
        <f>J141+I141+K141</f>
        <v>1315.7</v>
      </c>
      <c r="M141" s="294">
        <f>Q141</f>
        <v>206.042</v>
      </c>
      <c r="N141" s="286">
        <v>198.949</v>
      </c>
      <c r="O141" s="294">
        <v>7.093</v>
      </c>
      <c r="P141" s="294">
        <v>0</v>
      </c>
      <c r="Q141" s="286">
        <f>O141+N141</f>
        <v>206.042</v>
      </c>
      <c r="R141" s="299">
        <v>8</v>
      </c>
      <c r="S141" s="296">
        <v>0</v>
      </c>
    </row>
    <row r="142" spans="1:19" s="278" customFormat="1" ht="25.5" customHeight="1">
      <c r="A142" s="111"/>
      <c r="B142" s="108" t="s">
        <v>316</v>
      </c>
      <c r="C142" s="309"/>
      <c r="D142" s="279"/>
      <c r="E142" s="279"/>
      <c r="F142" s="309"/>
      <c r="G142" s="309"/>
      <c r="H142" s="279">
        <f>SUM(H141)</f>
        <v>1315.7</v>
      </c>
      <c r="I142" s="279">
        <f aca="true" t="shared" si="43" ref="I142:Q142">SUM(I141)</f>
        <v>1295</v>
      </c>
      <c r="J142" s="279">
        <f t="shared" si="43"/>
        <v>20.7</v>
      </c>
      <c r="K142" s="279">
        <f t="shared" si="43"/>
        <v>0</v>
      </c>
      <c r="L142" s="279">
        <f t="shared" si="43"/>
        <v>1315.7</v>
      </c>
      <c r="M142" s="279">
        <f t="shared" si="43"/>
        <v>206.042</v>
      </c>
      <c r="N142" s="279">
        <f t="shared" si="43"/>
        <v>198.949</v>
      </c>
      <c r="O142" s="279">
        <f t="shared" si="43"/>
        <v>7.093</v>
      </c>
      <c r="P142" s="279">
        <f t="shared" si="43"/>
        <v>0</v>
      </c>
      <c r="Q142" s="279">
        <f t="shared" si="43"/>
        <v>206.042</v>
      </c>
      <c r="R142" s="279"/>
      <c r="S142" s="279"/>
    </row>
    <row r="143" spans="1:19" s="307" customFormat="1" ht="63.75" customHeight="1">
      <c r="A143" s="494" t="s">
        <v>87</v>
      </c>
      <c r="B143" s="37" t="s">
        <v>328</v>
      </c>
      <c r="C143" s="300" t="s">
        <v>329</v>
      </c>
      <c r="D143" s="70" t="s">
        <v>330</v>
      </c>
      <c r="E143" s="314" t="s">
        <v>415</v>
      </c>
      <c r="F143" s="252" t="s">
        <v>726</v>
      </c>
      <c r="G143" s="80" t="s">
        <v>727</v>
      </c>
      <c r="H143" s="212">
        <f>L143</f>
        <v>5098.6</v>
      </c>
      <c r="I143" s="314">
        <v>5050</v>
      </c>
      <c r="J143" s="314">
        <v>48.6</v>
      </c>
      <c r="K143" s="314">
        <v>0</v>
      </c>
      <c r="L143" s="279">
        <f>J143+I143+K143</f>
        <v>5098.6</v>
      </c>
      <c r="M143" s="294">
        <f>Q143</f>
        <v>5098.6</v>
      </c>
      <c r="N143" s="286">
        <v>5050</v>
      </c>
      <c r="O143" s="294">
        <v>48.6</v>
      </c>
      <c r="P143" s="294">
        <v>0</v>
      </c>
      <c r="Q143" s="286">
        <f>O143+N143</f>
        <v>5098.6</v>
      </c>
      <c r="R143" s="299">
        <v>6</v>
      </c>
      <c r="S143" s="296">
        <v>0</v>
      </c>
    </row>
    <row r="144" spans="1:19" s="278" customFormat="1" ht="30" customHeight="1">
      <c r="A144" s="111"/>
      <c r="B144" s="108"/>
      <c r="C144" s="309"/>
      <c r="D144" s="114"/>
      <c r="E144" s="114"/>
      <c r="F144" s="309"/>
      <c r="G144" s="113"/>
      <c r="H144" s="279">
        <f>H143</f>
        <v>5098.6</v>
      </c>
      <c r="I144" s="279">
        <f aca="true" t="shared" si="44" ref="I144:Q144">I143</f>
        <v>5050</v>
      </c>
      <c r="J144" s="279">
        <f t="shared" si="44"/>
        <v>48.6</v>
      </c>
      <c r="K144" s="279">
        <f t="shared" si="44"/>
        <v>0</v>
      </c>
      <c r="L144" s="279">
        <f t="shared" si="44"/>
        <v>5098.6</v>
      </c>
      <c r="M144" s="279">
        <f t="shared" si="44"/>
        <v>5098.6</v>
      </c>
      <c r="N144" s="279">
        <f t="shared" si="44"/>
        <v>5050</v>
      </c>
      <c r="O144" s="279">
        <f t="shared" si="44"/>
        <v>48.6</v>
      </c>
      <c r="P144" s="279">
        <f t="shared" si="44"/>
        <v>0</v>
      </c>
      <c r="Q144" s="279">
        <f t="shared" si="44"/>
        <v>5098.6</v>
      </c>
      <c r="R144" s="279"/>
      <c r="S144" s="279"/>
    </row>
    <row r="145" spans="1:19" ht="80.25" customHeight="1">
      <c r="A145" s="492" t="s">
        <v>88</v>
      </c>
      <c r="B145" s="494" t="s">
        <v>320</v>
      </c>
      <c r="C145" s="492" t="s">
        <v>310</v>
      </c>
      <c r="D145" s="55" t="s">
        <v>266</v>
      </c>
      <c r="E145" s="320" t="s">
        <v>613</v>
      </c>
      <c r="F145" s="244" t="s">
        <v>498</v>
      </c>
      <c r="G145" s="80" t="s">
        <v>718</v>
      </c>
      <c r="H145" s="212">
        <f>L145</f>
        <v>3700.3</v>
      </c>
      <c r="I145" s="314">
        <v>3660</v>
      </c>
      <c r="J145" s="314">
        <v>40.3</v>
      </c>
      <c r="K145" s="314">
        <v>0</v>
      </c>
      <c r="L145" s="279">
        <f>J145+I145+K145</f>
        <v>3700.3</v>
      </c>
      <c r="M145" s="294">
        <f>Q145</f>
        <v>1771.2</v>
      </c>
      <c r="N145" s="286">
        <v>1751.4</v>
      </c>
      <c r="O145" s="294">
        <v>19.8</v>
      </c>
      <c r="P145" s="294">
        <v>0</v>
      </c>
      <c r="Q145" s="286">
        <f>O145+N145</f>
        <v>1771.2</v>
      </c>
      <c r="R145" s="285" t="s">
        <v>600</v>
      </c>
      <c r="S145" s="296">
        <v>14</v>
      </c>
    </row>
    <row r="146" spans="1:19" s="278" customFormat="1" ht="24.75" customHeight="1">
      <c r="A146" s="96"/>
      <c r="B146" s="108" t="s">
        <v>316</v>
      </c>
      <c r="C146" s="309"/>
      <c r="D146" s="279"/>
      <c r="E146" s="279"/>
      <c r="F146" s="309"/>
      <c r="G146" s="309"/>
      <c r="H146" s="279">
        <f>SUM(H145)</f>
        <v>3700.3</v>
      </c>
      <c r="I146" s="279">
        <f aca="true" t="shared" si="45" ref="I146:Q146">SUM(I145)</f>
        <v>3660</v>
      </c>
      <c r="J146" s="279">
        <f t="shared" si="45"/>
        <v>40.3</v>
      </c>
      <c r="K146" s="279">
        <f t="shared" si="45"/>
        <v>0</v>
      </c>
      <c r="L146" s="279">
        <f t="shared" si="45"/>
        <v>3700.3</v>
      </c>
      <c r="M146" s="279">
        <f t="shared" si="45"/>
        <v>1771.2</v>
      </c>
      <c r="N146" s="279">
        <f t="shared" si="45"/>
        <v>1751.4</v>
      </c>
      <c r="O146" s="279">
        <f t="shared" si="45"/>
        <v>19.8</v>
      </c>
      <c r="P146" s="279">
        <f t="shared" si="45"/>
        <v>0</v>
      </c>
      <c r="Q146" s="279">
        <f t="shared" si="45"/>
        <v>1771.2</v>
      </c>
      <c r="R146" s="279"/>
      <c r="S146" s="279"/>
    </row>
    <row r="147" spans="1:19" ht="98.25" customHeight="1">
      <c r="A147" s="534" t="s">
        <v>91</v>
      </c>
      <c r="B147" s="534" t="s">
        <v>300</v>
      </c>
      <c r="C147" s="492" t="s">
        <v>298</v>
      </c>
      <c r="D147" s="62" t="s">
        <v>299</v>
      </c>
      <c r="E147" s="301" t="s">
        <v>437</v>
      </c>
      <c r="F147" s="244" t="s">
        <v>490</v>
      </c>
      <c r="G147" s="57">
        <v>3700</v>
      </c>
      <c r="H147" s="212">
        <f>L147</f>
        <v>29494.6</v>
      </c>
      <c r="I147" s="300">
        <v>29494.6</v>
      </c>
      <c r="J147" s="300">
        <v>0</v>
      </c>
      <c r="K147" s="300">
        <v>0</v>
      </c>
      <c r="L147" s="309">
        <f>I147+J147+K147</f>
        <v>29494.6</v>
      </c>
      <c r="M147" s="294">
        <f>Q147</f>
        <v>13429.9</v>
      </c>
      <c r="N147" s="286">
        <v>13429.9</v>
      </c>
      <c r="O147" s="294">
        <v>0</v>
      </c>
      <c r="P147" s="294">
        <v>0</v>
      </c>
      <c r="Q147" s="286">
        <f>O147+N147</f>
        <v>13429.9</v>
      </c>
      <c r="R147" s="299">
        <v>1177</v>
      </c>
      <c r="S147" s="296">
        <v>1174</v>
      </c>
    </row>
    <row r="148" spans="1:19" ht="48.75" customHeight="1">
      <c r="A148" s="531"/>
      <c r="B148" s="531"/>
      <c r="C148" s="492" t="s">
        <v>478</v>
      </c>
      <c r="D148" s="62"/>
      <c r="E148" s="301" t="s">
        <v>479</v>
      </c>
      <c r="F148" s="244" t="s">
        <v>758</v>
      </c>
      <c r="G148" s="57">
        <v>20589</v>
      </c>
      <c r="H148" s="212">
        <f>L148</f>
        <v>148717.4</v>
      </c>
      <c r="I148" s="300">
        <v>148717.4</v>
      </c>
      <c r="J148" s="300">
        <v>0</v>
      </c>
      <c r="K148" s="300">
        <v>0</v>
      </c>
      <c r="L148" s="309">
        <f>I148+J148+K148</f>
        <v>148717.4</v>
      </c>
      <c r="M148" s="294">
        <f>Q148</f>
        <v>107684.2</v>
      </c>
      <c r="N148" s="294">
        <v>107684.2</v>
      </c>
      <c r="O148" s="294">
        <v>0</v>
      </c>
      <c r="P148" s="294">
        <v>0</v>
      </c>
      <c r="Q148" s="286">
        <f>O148+N148</f>
        <v>107684.2</v>
      </c>
      <c r="R148" s="299">
        <v>18993</v>
      </c>
      <c r="S148" s="296">
        <v>16989</v>
      </c>
    </row>
    <row r="149" spans="1:19" s="282" customFormat="1" ht="27.75" customHeight="1">
      <c r="A149" s="309"/>
      <c r="B149" s="95" t="s">
        <v>316</v>
      </c>
      <c r="C149" s="96"/>
      <c r="D149" s="98"/>
      <c r="E149" s="98"/>
      <c r="F149" s="97"/>
      <c r="G149" s="102"/>
      <c r="H149" s="309">
        <f>SUM(H147:H148)</f>
        <v>178212</v>
      </c>
      <c r="I149" s="309">
        <f aca="true" t="shared" si="46" ref="I149:Q149">SUM(I147:I148)</f>
        <v>178212</v>
      </c>
      <c r="J149" s="309">
        <f t="shared" si="46"/>
        <v>0</v>
      </c>
      <c r="K149" s="309">
        <f t="shared" si="46"/>
        <v>0</v>
      </c>
      <c r="L149" s="309">
        <f t="shared" si="46"/>
        <v>178212</v>
      </c>
      <c r="M149" s="309">
        <f t="shared" si="46"/>
        <v>121114.09999999999</v>
      </c>
      <c r="N149" s="309">
        <f t="shared" si="46"/>
        <v>121114.09999999999</v>
      </c>
      <c r="O149" s="309">
        <f t="shared" si="46"/>
        <v>0</v>
      </c>
      <c r="P149" s="309">
        <f t="shared" si="46"/>
        <v>0</v>
      </c>
      <c r="Q149" s="309">
        <f t="shared" si="46"/>
        <v>121114.09999999999</v>
      </c>
      <c r="R149" s="309"/>
      <c r="S149" s="309"/>
    </row>
    <row r="150" spans="1:19" ht="44.25" customHeight="1">
      <c r="A150" s="492" t="s">
        <v>92</v>
      </c>
      <c r="B150" s="493" t="s">
        <v>93</v>
      </c>
      <c r="C150" s="492" t="s">
        <v>94</v>
      </c>
      <c r="D150" s="55" t="s">
        <v>200</v>
      </c>
      <c r="E150" s="320" t="s">
        <v>338</v>
      </c>
      <c r="F150" s="244">
        <v>8</v>
      </c>
      <c r="G150" s="291">
        <v>1</v>
      </c>
      <c r="H150" s="215">
        <f>I150+J150</f>
        <v>97.2</v>
      </c>
      <c r="I150" s="314">
        <v>96</v>
      </c>
      <c r="J150" s="314">
        <v>1.2</v>
      </c>
      <c r="K150" s="314">
        <v>0</v>
      </c>
      <c r="L150" s="279">
        <f>H150</f>
        <v>97.2</v>
      </c>
      <c r="M150" s="294">
        <v>0</v>
      </c>
      <c r="N150" s="294">
        <v>0</v>
      </c>
      <c r="O150" s="294">
        <v>0</v>
      </c>
      <c r="P150" s="294">
        <v>0</v>
      </c>
      <c r="Q150" s="286">
        <f>O150</f>
        <v>0</v>
      </c>
      <c r="R150" s="299">
        <v>0</v>
      </c>
      <c r="S150" s="296">
        <v>0</v>
      </c>
    </row>
    <row r="151" spans="1:19" s="278" customFormat="1" ht="20.25" customHeight="1">
      <c r="A151" s="534" t="s">
        <v>95</v>
      </c>
      <c r="B151" s="34" t="s">
        <v>316</v>
      </c>
      <c r="C151" s="309"/>
      <c r="D151" s="279"/>
      <c r="E151" s="279"/>
      <c r="F151" s="111"/>
      <c r="G151" s="111"/>
      <c r="H151" s="279">
        <f>SUM(H150)</f>
        <v>97.2</v>
      </c>
      <c r="I151" s="279">
        <f aca="true" t="shared" si="47" ref="I151:Q151">SUM(I150)</f>
        <v>96</v>
      </c>
      <c r="J151" s="279">
        <f t="shared" si="47"/>
        <v>1.2</v>
      </c>
      <c r="K151" s="279">
        <f t="shared" si="47"/>
        <v>0</v>
      </c>
      <c r="L151" s="279">
        <f t="shared" si="47"/>
        <v>97.2</v>
      </c>
      <c r="M151" s="279">
        <f t="shared" si="47"/>
        <v>0</v>
      </c>
      <c r="N151" s="279">
        <f t="shared" si="47"/>
        <v>0</v>
      </c>
      <c r="O151" s="279">
        <f t="shared" si="47"/>
        <v>0</v>
      </c>
      <c r="P151" s="279">
        <f t="shared" si="47"/>
        <v>0</v>
      </c>
      <c r="Q151" s="279">
        <f t="shared" si="47"/>
        <v>0</v>
      </c>
      <c r="R151" s="279"/>
      <c r="S151" s="279"/>
    </row>
    <row r="152" spans="1:19" ht="56.25" customHeight="1">
      <c r="A152" s="530"/>
      <c r="B152" s="534" t="s">
        <v>321</v>
      </c>
      <c r="C152" s="211" t="s">
        <v>184</v>
      </c>
      <c r="D152" s="193" t="s">
        <v>187</v>
      </c>
      <c r="E152" s="329" t="s">
        <v>647</v>
      </c>
      <c r="F152" s="575">
        <v>6.17797</v>
      </c>
      <c r="G152" s="577">
        <v>1485</v>
      </c>
      <c r="H152" s="212">
        <f aca="true" t="shared" si="48" ref="H152:H204">L152</f>
        <v>42685.100000000006</v>
      </c>
      <c r="I152" s="36">
        <v>41823.8</v>
      </c>
      <c r="J152" s="36">
        <v>861.3</v>
      </c>
      <c r="K152" s="318">
        <v>0</v>
      </c>
      <c r="L152" s="279">
        <f>J152+I152+K152</f>
        <v>42685.100000000006</v>
      </c>
      <c r="M152" s="619">
        <f>Q152</f>
        <v>52111.7</v>
      </c>
      <c r="N152" s="276">
        <v>32071.3</v>
      </c>
      <c r="O152" s="294">
        <v>383.8</v>
      </c>
      <c r="P152" s="294">
        <v>0</v>
      </c>
      <c r="Q152" s="549">
        <f>N152+N153+O152+O153+P152+P153</f>
        <v>52111.7</v>
      </c>
      <c r="R152" s="570">
        <v>1254</v>
      </c>
      <c r="S152" s="570">
        <v>1192</v>
      </c>
    </row>
    <row r="153" spans="1:19" ht="30.75" customHeight="1">
      <c r="A153" s="530"/>
      <c r="B153" s="530"/>
      <c r="C153" s="211" t="s">
        <v>185</v>
      </c>
      <c r="D153" s="195" t="s">
        <v>186</v>
      </c>
      <c r="E153" s="330" t="s">
        <v>595</v>
      </c>
      <c r="F153" s="576"/>
      <c r="G153" s="578"/>
      <c r="H153" s="212">
        <f t="shared" si="48"/>
        <v>68267.7</v>
      </c>
      <c r="I153" s="46">
        <v>68267.7</v>
      </c>
      <c r="J153" s="46">
        <v>0</v>
      </c>
      <c r="K153" s="50">
        <v>0</v>
      </c>
      <c r="L153" s="279">
        <f>J153+I153+K153</f>
        <v>68267.7</v>
      </c>
      <c r="M153" s="620"/>
      <c r="N153" s="276">
        <v>19656.6</v>
      </c>
      <c r="O153" s="294">
        <v>0</v>
      </c>
      <c r="P153" s="294">
        <v>0</v>
      </c>
      <c r="Q153" s="550"/>
      <c r="R153" s="571"/>
      <c r="S153" s="571"/>
    </row>
    <row r="154" spans="1:19" ht="126" customHeight="1">
      <c r="A154" s="530"/>
      <c r="B154" s="530"/>
      <c r="C154" s="304" t="s">
        <v>171</v>
      </c>
      <c r="D154" s="55" t="s">
        <v>268</v>
      </c>
      <c r="E154" s="320" t="s">
        <v>389</v>
      </c>
      <c r="F154" s="248" t="s">
        <v>715</v>
      </c>
      <c r="G154" s="521">
        <v>993</v>
      </c>
      <c r="H154" s="212">
        <f t="shared" si="48"/>
        <v>63875.200000000004</v>
      </c>
      <c r="I154" s="316">
        <v>63074.3</v>
      </c>
      <c r="J154" s="316">
        <v>800.9</v>
      </c>
      <c r="K154" s="316">
        <v>0</v>
      </c>
      <c r="L154" s="279">
        <f>J154+I154+K154</f>
        <v>63875.200000000004</v>
      </c>
      <c r="M154" s="294">
        <f>Q154</f>
        <v>36260.299999999996</v>
      </c>
      <c r="N154" s="286">
        <v>35838.6</v>
      </c>
      <c r="O154" s="294">
        <v>421.7</v>
      </c>
      <c r="P154" s="294">
        <v>0</v>
      </c>
      <c r="Q154" s="286">
        <f>O154+N154</f>
        <v>36260.299999999996</v>
      </c>
      <c r="R154" s="296">
        <v>1168</v>
      </c>
      <c r="S154" s="296">
        <v>677</v>
      </c>
    </row>
    <row r="155" spans="1:19" ht="36">
      <c r="A155" s="530"/>
      <c r="B155" s="530"/>
      <c r="C155" s="492" t="s">
        <v>96</v>
      </c>
      <c r="D155" s="55" t="s">
        <v>221</v>
      </c>
      <c r="E155" s="320" t="s">
        <v>395</v>
      </c>
      <c r="F155" s="244">
        <v>1</v>
      </c>
      <c r="G155" s="492">
        <v>5625</v>
      </c>
      <c r="H155" s="212">
        <f t="shared" si="48"/>
        <v>68593</v>
      </c>
      <c r="I155" s="314">
        <v>67500</v>
      </c>
      <c r="J155" s="314">
        <v>1093</v>
      </c>
      <c r="K155" s="314">
        <v>0</v>
      </c>
      <c r="L155" s="279">
        <f aca="true" t="shared" si="49" ref="L155:L178">J155+I155+K155</f>
        <v>68593</v>
      </c>
      <c r="M155" s="294">
        <f aca="true" t="shared" si="50" ref="M155:M177">Q155</f>
        <v>39777.5</v>
      </c>
      <c r="N155" s="286">
        <v>39149.6</v>
      </c>
      <c r="O155" s="294">
        <v>627.9</v>
      </c>
      <c r="P155" s="294">
        <v>0</v>
      </c>
      <c r="Q155" s="286">
        <f aca="true" t="shared" si="51" ref="Q155:Q173">O155+N155</f>
        <v>39777.5</v>
      </c>
      <c r="R155" s="296">
        <v>5657</v>
      </c>
      <c r="S155" s="296">
        <v>5568</v>
      </c>
    </row>
    <row r="156" spans="1:19" ht="36">
      <c r="A156" s="530"/>
      <c r="B156" s="530"/>
      <c r="C156" s="492" t="s">
        <v>97</v>
      </c>
      <c r="D156" s="55" t="s">
        <v>222</v>
      </c>
      <c r="E156" s="320" t="s">
        <v>348</v>
      </c>
      <c r="F156" s="244">
        <v>1.2</v>
      </c>
      <c r="G156" s="492">
        <v>45</v>
      </c>
      <c r="H156" s="212">
        <f t="shared" si="48"/>
        <v>563.9000000000001</v>
      </c>
      <c r="I156" s="314">
        <v>547.2</v>
      </c>
      <c r="J156" s="314">
        <v>16.7</v>
      </c>
      <c r="K156" s="314">
        <v>0</v>
      </c>
      <c r="L156" s="279">
        <f t="shared" si="49"/>
        <v>563.9000000000001</v>
      </c>
      <c r="M156" s="294">
        <f t="shared" si="50"/>
        <v>331.2</v>
      </c>
      <c r="N156" s="286">
        <v>322.8</v>
      </c>
      <c r="O156" s="294">
        <v>8.4</v>
      </c>
      <c r="P156" s="294">
        <v>0</v>
      </c>
      <c r="Q156" s="286">
        <f t="shared" si="51"/>
        <v>331.2</v>
      </c>
      <c r="R156" s="296">
        <v>43</v>
      </c>
      <c r="S156" s="296" t="s">
        <v>894</v>
      </c>
    </row>
    <row r="157" spans="1:19" ht="24">
      <c r="A157" s="530"/>
      <c r="B157" s="530"/>
      <c r="C157" s="492" t="s">
        <v>98</v>
      </c>
      <c r="D157" s="55" t="s">
        <v>292</v>
      </c>
      <c r="E157" s="320" t="s">
        <v>354</v>
      </c>
      <c r="F157" s="244">
        <v>1.2</v>
      </c>
      <c r="G157" s="492">
        <v>14</v>
      </c>
      <c r="H157" s="212">
        <f t="shared" si="48"/>
        <v>205.4</v>
      </c>
      <c r="I157" s="314">
        <v>201.6</v>
      </c>
      <c r="J157" s="314">
        <v>3.8</v>
      </c>
      <c r="K157" s="314">
        <v>0</v>
      </c>
      <c r="L157" s="279">
        <f t="shared" si="49"/>
        <v>205.4</v>
      </c>
      <c r="M157" s="294">
        <f t="shared" si="50"/>
        <v>102.5</v>
      </c>
      <c r="N157" s="286">
        <v>100.8</v>
      </c>
      <c r="O157" s="294">
        <v>1.7</v>
      </c>
      <c r="P157" s="294">
        <v>0</v>
      </c>
      <c r="Q157" s="286">
        <f t="shared" si="51"/>
        <v>102.5</v>
      </c>
      <c r="R157" s="296">
        <v>12</v>
      </c>
      <c r="S157" s="296" t="s">
        <v>895</v>
      </c>
    </row>
    <row r="158" spans="1:19" ht="36">
      <c r="A158" s="530"/>
      <c r="B158" s="530"/>
      <c r="C158" s="492" t="s">
        <v>99</v>
      </c>
      <c r="D158" s="55" t="s">
        <v>223</v>
      </c>
      <c r="E158" s="320" t="s">
        <v>357</v>
      </c>
      <c r="F158" s="244" t="s">
        <v>711</v>
      </c>
      <c r="G158" s="492">
        <v>9</v>
      </c>
      <c r="H158" s="212">
        <f t="shared" si="48"/>
        <v>126.8</v>
      </c>
      <c r="I158" s="314">
        <v>124.8</v>
      </c>
      <c r="J158" s="314">
        <v>2</v>
      </c>
      <c r="K158" s="314">
        <v>0</v>
      </c>
      <c r="L158" s="279">
        <f t="shared" si="49"/>
        <v>126.8</v>
      </c>
      <c r="M158" s="294">
        <f t="shared" si="50"/>
        <v>68.69999999999999</v>
      </c>
      <c r="N158" s="286">
        <v>67.6</v>
      </c>
      <c r="O158" s="294">
        <v>1.1</v>
      </c>
      <c r="P158" s="294">
        <v>0</v>
      </c>
      <c r="Q158" s="286">
        <f t="shared" si="51"/>
        <v>68.69999999999999</v>
      </c>
      <c r="R158" s="296">
        <v>7</v>
      </c>
      <c r="S158" s="296" t="s">
        <v>896</v>
      </c>
    </row>
    <row r="159" spans="1:19" ht="54" customHeight="1">
      <c r="A159" s="530"/>
      <c r="B159" s="530"/>
      <c r="C159" s="492" t="s">
        <v>100</v>
      </c>
      <c r="D159" s="55" t="s">
        <v>224</v>
      </c>
      <c r="E159" s="320" t="s">
        <v>396</v>
      </c>
      <c r="F159" s="244" t="s">
        <v>719</v>
      </c>
      <c r="G159" s="492" t="s">
        <v>720</v>
      </c>
      <c r="H159" s="212">
        <f t="shared" si="48"/>
        <v>65990.7</v>
      </c>
      <c r="I159" s="314">
        <v>64444</v>
      </c>
      <c r="J159" s="314">
        <v>1546.7</v>
      </c>
      <c r="K159" s="314">
        <v>0</v>
      </c>
      <c r="L159" s="279">
        <f t="shared" si="49"/>
        <v>65990.7</v>
      </c>
      <c r="M159" s="294">
        <f t="shared" si="50"/>
        <v>281.08</v>
      </c>
      <c r="N159" s="286">
        <v>269.68</v>
      </c>
      <c r="O159" s="294">
        <v>11.4</v>
      </c>
      <c r="P159" s="294">
        <v>0</v>
      </c>
      <c r="Q159" s="286">
        <f t="shared" si="51"/>
        <v>281.08</v>
      </c>
      <c r="R159" s="285" t="s">
        <v>938</v>
      </c>
      <c r="S159" s="296">
        <v>0</v>
      </c>
    </row>
    <row r="160" spans="1:19" ht="36">
      <c r="A160" s="530"/>
      <c r="B160" s="530"/>
      <c r="C160" s="492" t="s">
        <v>101</v>
      </c>
      <c r="D160" s="55" t="s">
        <v>225</v>
      </c>
      <c r="E160" s="320" t="s">
        <v>845</v>
      </c>
      <c r="F160" s="244">
        <v>0</v>
      </c>
      <c r="G160" s="492">
        <v>0</v>
      </c>
      <c r="H160" s="212">
        <f t="shared" si="48"/>
        <v>6652.3</v>
      </c>
      <c r="I160" s="314">
        <v>6490</v>
      </c>
      <c r="J160" s="314">
        <v>162.3</v>
      </c>
      <c r="K160" s="314">
        <v>0</v>
      </c>
      <c r="L160" s="279">
        <f t="shared" si="49"/>
        <v>6652.3</v>
      </c>
      <c r="M160" s="294">
        <f t="shared" si="50"/>
        <v>6530.6</v>
      </c>
      <c r="N160" s="286">
        <v>6395</v>
      </c>
      <c r="O160" s="294">
        <v>135.6</v>
      </c>
      <c r="P160" s="294">
        <v>0</v>
      </c>
      <c r="Q160" s="286">
        <f t="shared" si="51"/>
        <v>6530.6</v>
      </c>
      <c r="R160" s="296">
        <v>1291</v>
      </c>
      <c r="S160" s="296">
        <v>1</v>
      </c>
    </row>
    <row r="161" spans="1:19" ht="48">
      <c r="A161" s="530"/>
      <c r="B161" s="530"/>
      <c r="C161" s="492" t="s">
        <v>102</v>
      </c>
      <c r="D161" s="55" t="s">
        <v>226</v>
      </c>
      <c r="E161" s="320" t="s">
        <v>349</v>
      </c>
      <c r="F161" s="247">
        <v>9.464</v>
      </c>
      <c r="G161" s="492">
        <v>140</v>
      </c>
      <c r="H161" s="212">
        <f t="shared" si="48"/>
        <v>15691.1</v>
      </c>
      <c r="I161" s="314">
        <v>15312.7</v>
      </c>
      <c r="J161" s="314">
        <v>378.4</v>
      </c>
      <c r="K161" s="314">
        <v>0</v>
      </c>
      <c r="L161" s="279">
        <f t="shared" si="49"/>
        <v>15691.1</v>
      </c>
      <c r="M161" s="294">
        <f t="shared" si="50"/>
        <v>9180.3</v>
      </c>
      <c r="N161" s="286">
        <v>8962.4</v>
      </c>
      <c r="O161" s="294">
        <v>217.9</v>
      </c>
      <c r="P161" s="294">
        <v>0</v>
      </c>
      <c r="Q161" s="286">
        <f t="shared" si="51"/>
        <v>9180.3</v>
      </c>
      <c r="R161" s="296">
        <v>146</v>
      </c>
      <c r="S161" s="296">
        <v>131</v>
      </c>
    </row>
    <row r="162" spans="1:19" ht="24">
      <c r="A162" s="530"/>
      <c r="B162" s="530"/>
      <c r="C162" s="492" t="s">
        <v>103</v>
      </c>
      <c r="D162" s="55" t="s">
        <v>227</v>
      </c>
      <c r="E162" s="320" t="s">
        <v>398</v>
      </c>
      <c r="F162" s="247">
        <v>7.28</v>
      </c>
      <c r="G162" s="492">
        <v>1262</v>
      </c>
      <c r="H162" s="212">
        <f t="shared" si="48"/>
        <v>112697</v>
      </c>
      <c r="I162" s="314">
        <v>110248.3</v>
      </c>
      <c r="J162" s="314">
        <v>2448.7</v>
      </c>
      <c r="K162" s="314">
        <v>0</v>
      </c>
      <c r="L162" s="279">
        <f t="shared" si="49"/>
        <v>112697</v>
      </c>
      <c r="M162" s="294">
        <f t="shared" si="50"/>
        <v>65616.8</v>
      </c>
      <c r="N162" s="286">
        <v>64242.4</v>
      </c>
      <c r="O162" s="294">
        <v>1374.4</v>
      </c>
      <c r="P162" s="294">
        <v>0</v>
      </c>
      <c r="Q162" s="286">
        <f t="shared" si="51"/>
        <v>65616.8</v>
      </c>
      <c r="R162" s="296">
        <v>1288</v>
      </c>
      <c r="S162" s="296">
        <v>1232</v>
      </c>
    </row>
    <row r="163" spans="1:19" ht="40.5" customHeight="1">
      <c r="A163" s="530"/>
      <c r="B163" s="530"/>
      <c r="C163" s="492" t="s">
        <v>104</v>
      </c>
      <c r="D163" s="55" t="s">
        <v>228</v>
      </c>
      <c r="E163" s="320" t="s">
        <v>400</v>
      </c>
      <c r="F163" s="244" t="s">
        <v>499</v>
      </c>
      <c r="G163" s="521" t="s">
        <v>981</v>
      </c>
      <c r="H163" s="212">
        <f t="shared" si="48"/>
        <v>393021.5</v>
      </c>
      <c r="I163" s="314">
        <v>386472.8</v>
      </c>
      <c r="J163" s="314">
        <v>6548.7</v>
      </c>
      <c r="K163" s="314">
        <v>0</v>
      </c>
      <c r="L163" s="279">
        <f t="shared" si="49"/>
        <v>393021.5</v>
      </c>
      <c r="M163" s="294">
        <f t="shared" si="50"/>
        <v>233239.59999999998</v>
      </c>
      <c r="N163" s="286">
        <v>229504.8</v>
      </c>
      <c r="O163" s="294">
        <v>3734.8</v>
      </c>
      <c r="P163" s="294">
        <v>0</v>
      </c>
      <c r="Q163" s="286">
        <f t="shared" si="51"/>
        <v>233239.59999999998</v>
      </c>
      <c r="R163" s="296" t="s">
        <v>968</v>
      </c>
      <c r="S163" s="296" t="s">
        <v>969</v>
      </c>
    </row>
    <row r="164" spans="1:19" ht="48">
      <c r="A164" s="530"/>
      <c r="B164" s="530"/>
      <c r="C164" s="492" t="s">
        <v>105</v>
      </c>
      <c r="D164" s="55" t="s">
        <v>229</v>
      </c>
      <c r="E164" s="320" t="s">
        <v>345</v>
      </c>
      <c r="F164" s="244">
        <v>3.5</v>
      </c>
      <c r="G164" s="492">
        <v>90</v>
      </c>
      <c r="H164" s="212">
        <f t="shared" si="48"/>
        <v>3836.7</v>
      </c>
      <c r="I164" s="314">
        <v>3780</v>
      </c>
      <c r="J164" s="314">
        <v>56.7</v>
      </c>
      <c r="K164" s="314">
        <v>0</v>
      </c>
      <c r="L164" s="279">
        <f t="shared" si="49"/>
        <v>3836.7</v>
      </c>
      <c r="M164" s="294">
        <f t="shared" si="50"/>
        <v>2655.7</v>
      </c>
      <c r="N164" s="286">
        <v>2618</v>
      </c>
      <c r="O164" s="294">
        <v>37.7</v>
      </c>
      <c r="P164" s="294">
        <v>0</v>
      </c>
      <c r="Q164" s="286">
        <f t="shared" si="51"/>
        <v>2655.7</v>
      </c>
      <c r="R164" s="296">
        <v>112</v>
      </c>
      <c r="S164" s="296">
        <v>100</v>
      </c>
    </row>
    <row r="165" spans="1:19" ht="24">
      <c r="A165" s="530"/>
      <c r="B165" s="530"/>
      <c r="C165" s="492" t="s">
        <v>106</v>
      </c>
      <c r="D165" s="55" t="s">
        <v>230</v>
      </c>
      <c r="E165" s="320" t="s">
        <v>387</v>
      </c>
      <c r="F165" s="244">
        <v>1.563</v>
      </c>
      <c r="G165" s="291">
        <v>1</v>
      </c>
      <c r="H165" s="212">
        <f t="shared" si="48"/>
        <v>19.400000000000002</v>
      </c>
      <c r="I165" s="314">
        <v>18.8</v>
      </c>
      <c r="J165" s="314">
        <v>0.6</v>
      </c>
      <c r="K165" s="314">
        <v>0</v>
      </c>
      <c r="L165" s="279">
        <f t="shared" si="49"/>
        <v>19.400000000000002</v>
      </c>
      <c r="M165" s="294">
        <f t="shared" si="50"/>
        <v>11.200000000000001</v>
      </c>
      <c r="N165" s="286">
        <v>10.9</v>
      </c>
      <c r="O165" s="294">
        <v>0.3</v>
      </c>
      <c r="P165" s="294">
        <v>0</v>
      </c>
      <c r="Q165" s="286">
        <f t="shared" si="51"/>
        <v>11.200000000000001</v>
      </c>
      <c r="R165" s="296">
        <v>1</v>
      </c>
      <c r="S165" s="296" t="s">
        <v>633</v>
      </c>
    </row>
    <row r="166" spans="1:19" ht="24">
      <c r="A166" s="530"/>
      <c r="B166" s="530"/>
      <c r="C166" s="492" t="s">
        <v>107</v>
      </c>
      <c r="D166" s="55" t="s">
        <v>232</v>
      </c>
      <c r="E166" s="320" t="s">
        <v>346</v>
      </c>
      <c r="F166" s="244">
        <v>150</v>
      </c>
      <c r="G166" s="291">
        <v>4</v>
      </c>
      <c r="H166" s="212">
        <f t="shared" si="48"/>
        <v>618</v>
      </c>
      <c r="I166" s="314">
        <v>600</v>
      </c>
      <c r="J166" s="314">
        <v>18</v>
      </c>
      <c r="K166" s="314">
        <v>0</v>
      </c>
      <c r="L166" s="279">
        <f t="shared" si="49"/>
        <v>618</v>
      </c>
      <c r="M166" s="294">
        <f t="shared" si="50"/>
        <v>613.5</v>
      </c>
      <c r="N166" s="286">
        <v>600</v>
      </c>
      <c r="O166" s="294">
        <v>13.5</v>
      </c>
      <c r="P166" s="294">
        <v>0</v>
      </c>
      <c r="Q166" s="286">
        <f t="shared" si="51"/>
        <v>613.5</v>
      </c>
      <c r="R166" s="296">
        <v>4</v>
      </c>
      <c r="S166" s="296">
        <v>0</v>
      </c>
    </row>
    <row r="167" spans="1:19" ht="24">
      <c r="A167" s="530"/>
      <c r="B167" s="530"/>
      <c r="C167" s="492" t="s">
        <v>108</v>
      </c>
      <c r="D167" s="55" t="s">
        <v>233</v>
      </c>
      <c r="E167" s="320" t="s">
        <v>347</v>
      </c>
      <c r="F167" s="244">
        <v>35</v>
      </c>
      <c r="G167" s="291">
        <v>4</v>
      </c>
      <c r="H167" s="212">
        <f t="shared" si="48"/>
        <v>1718.5</v>
      </c>
      <c r="I167" s="314">
        <v>1680</v>
      </c>
      <c r="J167" s="314">
        <v>38.5</v>
      </c>
      <c r="K167" s="314">
        <v>0</v>
      </c>
      <c r="L167" s="279">
        <f t="shared" si="49"/>
        <v>1718.5</v>
      </c>
      <c r="M167" s="294">
        <f t="shared" si="50"/>
        <v>1002</v>
      </c>
      <c r="N167" s="286">
        <v>980</v>
      </c>
      <c r="O167" s="294">
        <v>22</v>
      </c>
      <c r="P167" s="294">
        <v>0</v>
      </c>
      <c r="Q167" s="286">
        <f t="shared" si="51"/>
        <v>1002</v>
      </c>
      <c r="R167" s="296">
        <v>4</v>
      </c>
      <c r="S167" s="296" t="s">
        <v>902</v>
      </c>
    </row>
    <row r="168" spans="1:19" ht="36">
      <c r="A168" s="530"/>
      <c r="B168" s="530"/>
      <c r="C168" s="492" t="s">
        <v>109</v>
      </c>
      <c r="D168" s="55" t="s">
        <v>234</v>
      </c>
      <c r="E168" s="320" t="s">
        <v>358</v>
      </c>
      <c r="F168" s="244">
        <v>64.71</v>
      </c>
      <c r="G168" s="291">
        <v>5</v>
      </c>
      <c r="H168" s="212">
        <f t="shared" si="48"/>
        <v>327.4</v>
      </c>
      <c r="I168" s="314">
        <v>323.5</v>
      </c>
      <c r="J168" s="314">
        <v>3.9</v>
      </c>
      <c r="K168" s="314">
        <v>0</v>
      </c>
      <c r="L168" s="279">
        <f t="shared" si="49"/>
        <v>327.4</v>
      </c>
      <c r="M168" s="294">
        <f t="shared" si="50"/>
        <v>0</v>
      </c>
      <c r="N168" s="286">
        <v>0</v>
      </c>
      <c r="O168" s="294">
        <v>0</v>
      </c>
      <c r="P168" s="294">
        <v>0</v>
      </c>
      <c r="Q168" s="286">
        <f t="shared" si="51"/>
        <v>0</v>
      </c>
      <c r="R168" s="296">
        <v>0</v>
      </c>
      <c r="S168" s="296">
        <v>0</v>
      </c>
    </row>
    <row r="169" spans="1:19" ht="36">
      <c r="A169" s="530"/>
      <c r="B169" s="530"/>
      <c r="C169" s="492" t="s">
        <v>110</v>
      </c>
      <c r="D169" s="55" t="s">
        <v>235</v>
      </c>
      <c r="E169" s="320" t="s">
        <v>359</v>
      </c>
      <c r="F169" s="244">
        <v>21.566</v>
      </c>
      <c r="G169" s="291">
        <v>6</v>
      </c>
      <c r="H169" s="212">
        <f>L169</f>
        <v>131</v>
      </c>
      <c r="I169" s="314">
        <v>129.4</v>
      </c>
      <c r="J169" s="314">
        <v>1.6</v>
      </c>
      <c r="K169" s="314">
        <v>0</v>
      </c>
      <c r="L169" s="279">
        <f>J169+I169+K169</f>
        <v>131</v>
      </c>
      <c r="M169" s="294">
        <f t="shared" si="50"/>
        <v>100.89999999999999</v>
      </c>
      <c r="N169" s="286">
        <v>99.8</v>
      </c>
      <c r="O169" s="294">
        <v>1.1</v>
      </c>
      <c r="P169" s="294">
        <v>0</v>
      </c>
      <c r="Q169" s="286">
        <f t="shared" si="51"/>
        <v>100.89999999999999</v>
      </c>
      <c r="R169" s="296">
        <v>4</v>
      </c>
      <c r="S169" s="296">
        <v>1</v>
      </c>
    </row>
    <row r="170" spans="1:19" ht="24">
      <c r="A170" s="530"/>
      <c r="B170" s="530"/>
      <c r="C170" s="492" t="s">
        <v>111</v>
      </c>
      <c r="D170" s="55" t="s">
        <v>236</v>
      </c>
      <c r="E170" s="320" t="s">
        <v>360</v>
      </c>
      <c r="F170" s="244">
        <v>53.92</v>
      </c>
      <c r="G170" s="291">
        <v>6</v>
      </c>
      <c r="H170" s="212">
        <f t="shared" si="48"/>
        <v>327.4</v>
      </c>
      <c r="I170" s="314">
        <v>323.5</v>
      </c>
      <c r="J170" s="314">
        <v>3.9</v>
      </c>
      <c r="K170" s="315">
        <v>0</v>
      </c>
      <c r="L170" s="279">
        <f t="shared" si="49"/>
        <v>327.4</v>
      </c>
      <c r="M170" s="294">
        <f t="shared" si="50"/>
        <v>0</v>
      </c>
      <c r="N170" s="286">
        <v>0</v>
      </c>
      <c r="O170" s="294">
        <v>0</v>
      </c>
      <c r="P170" s="294">
        <v>0</v>
      </c>
      <c r="Q170" s="286">
        <f t="shared" si="51"/>
        <v>0</v>
      </c>
      <c r="R170" s="296">
        <v>0</v>
      </c>
      <c r="S170" s="296">
        <v>0</v>
      </c>
    </row>
    <row r="171" spans="1:19" ht="36">
      <c r="A171" s="530"/>
      <c r="B171" s="530"/>
      <c r="C171" s="492" t="s">
        <v>112</v>
      </c>
      <c r="D171" s="55" t="s">
        <v>267</v>
      </c>
      <c r="E171" s="320" t="s">
        <v>399</v>
      </c>
      <c r="F171" s="244" t="s">
        <v>722</v>
      </c>
      <c r="G171" s="71">
        <v>4827</v>
      </c>
      <c r="H171" s="212">
        <f t="shared" si="48"/>
        <v>74159.29999999999</v>
      </c>
      <c r="I171" s="315">
        <v>72991.4</v>
      </c>
      <c r="J171" s="315">
        <v>1167.9</v>
      </c>
      <c r="K171" s="314">
        <v>0</v>
      </c>
      <c r="L171" s="279">
        <f t="shared" si="49"/>
        <v>74159.29999999999</v>
      </c>
      <c r="M171" s="294">
        <f t="shared" si="50"/>
        <v>42012.1</v>
      </c>
      <c r="N171" s="286">
        <v>41389.6</v>
      </c>
      <c r="O171" s="294">
        <v>622.5</v>
      </c>
      <c r="P171" s="294">
        <v>0</v>
      </c>
      <c r="Q171" s="286">
        <f t="shared" si="51"/>
        <v>42012.1</v>
      </c>
      <c r="R171" s="296">
        <v>5230</v>
      </c>
      <c r="S171" s="296">
        <v>4621</v>
      </c>
    </row>
    <row r="172" spans="1:19" ht="48">
      <c r="A172" s="530"/>
      <c r="B172" s="530"/>
      <c r="C172" s="492" t="s">
        <v>113</v>
      </c>
      <c r="D172" s="55" t="s">
        <v>269</v>
      </c>
      <c r="E172" s="320" t="s">
        <v>350</v>
      </c>
      <c r="F172" s="244" t="s">
        <v>684</v>
      </c>
      <c r="G172" s="291">
        <v>40</v>
      </c>
      <c r="H172" s="212">
        <f t="shared" si="48"/>
        <v>660.1</v>
      </c>
      <c r="I172" s="314">
        <v>642.1</v>
      </c>
      <c r="J172" s="314">
        <v>18</v>
      </c>
      <c r="K172" s="314">
        <v>0</v>
      </c>
      <c r="L172" s="279">
        <f t="shared" si="49"/>
        <v>660.1</v>
      </c>
      <c r="M172" s="294">
        <f t="shared" si="50"/>
        <v>282.195</v>
      </c>
      <c r="N172" s="286">
        <v>273.895</v>
      </c>
      <c r="O172" s="294">
        <v>8.3</v>
      </c>
      <c r="P172" s="294">
        <v>0</v>
      </c>
      <c r="Q172" s="286">
        <f t="shared" si="51"/>
        <v>282.195</v>
      </c>
      <c r="R172" s="296">
        <v>43</v>
      </c>
      <c r="S172" s="296">
        <v>38</v>
      </c>
    </row>
    <row r="173" spans="1:19" ht="36">
      <c r="A173" s="530"/>
      <c r="B173" s="530"/>
      <c r="C173" s="492" t="s">
        <v>114</v>
      </c>
      <c r="D173" s="55" t="s">
        <v>270</v>
      </c>
      <c r="E173" s="320" t="s">
        <v>355</v>
      </c>
      <c r="F173" s="244" t="s">
        <v>685</v>
      </c>
      <c r="G173" s="291">
        <v>10</v>
      </c>
      <c r="H173" s="212">
        <f t="shared" si="48"/>
        <v>418.09999999999997</v>
      </c>
      <c r="I173" s="314">
        <v>410.7</v>
      </c>
      <c r="J173" s="314">
        <v>7.4</v>
      </c>
      <c r="K173" s="314">
        <v>0</v>
      </c>
      <c r="L173" s="279">
        <f t="shared" si="49"/>
        <v>418.09999999999997</v>
      </c>
      <c r="M173" s="294">
        <f t="shared" si="50"/>
        <v>136.1</v>
      </c>
      <c r="N173" s="286">
        <v>133.9</v>
      </c>
      <c r="O173" s="294">
        <v>2.2</v>
      </c>
      <c r="P173" s="294">
        <v>0</v>
      </c>
      <c r="Q173" s="286">
        <f t="shared" si="51"/>
        <v>136.1</v>
      </c>
      <c r="R173" s="296">
        <v>10</v>
      </c>
      <c r="S173" s="296" t="s">
        <v>583</v>
      </c>
    </row>
    <row r="174" spans="1:19" ht="24" customHeight="1">
      <c r="A174" s="530"/>
      <c r="B174" s="530"/>
      <c r="C174" s="492" t="s">
        <v>115</v>
      </c>
      <c r="D174" s="55" t="s">
        <v>271</v>
      </c>
      <c r="E174" s="320" t="s">
        <v>436</v>
      </c>
      <c r="F174" s="244">
        <v>42</v>
      </c>
      <c r="G174" s="291">
        <v>1</v>
      </c>
      <c r="H174" s="212">
        <f t="shared" si="48"/>
        <v>42.5</v>
      </c>
      <c r="I174" s="314">
        <v>42</v>
      </c>
      <c r="J174" s="314">
        <v>0.5</v>
      </c>
      <c r="K174" s="314">
        <v>0</v>
      </c>
      <c r="L174" s="279">
        <f t="shared" si="49"/>
        <v>42.5</v>
      </c>
      <c r="M174" s="294">
        <f t="shared" si="50"/>
        <v>0</v>
      </c>
      <c r="N174" s="294">
        <v>0</v>
      </c>
      <c r="O174" s="294">
        <v>0</v>
      </c>
      <c r="P174" s="294">
        <v>0</v>
      </c>
      <c r="Q174" s="286">
        <f>O174+N174+P174</f>
        <v>0</v>
      </c>
      <c r="R174" s="296">
        <v>0</v>
      </c>
      <c r="S174" s="296">
        <v>0</v>
      </c>
    </row>
    <row r="175" spans="1:19" ht="24" customHeight="1">
      <c r="A175" s="530"/>
      <c r="B175" s="530"/>
      <c r="C175" s="492" t="s">
        <v>116</v>
      </c>
      <c r="D175" s="55" t="s">
        <v>272</v>
      </c>
      <c r="E175" s="320" t="s">
        <v>435</v>
      </c>
      <c r="F175" s="244" t="s">
        <v>710</v>
      </c>
      <c r="G175" s="291">
        <v>1</v>
      </c>
      <c r="H175" s="212">
        <f t="shared" si="48"/>
        <v>3.1</v>
      </c>
      <c r="I175" s="314">
        <v>3</v>
      </c>
      <c r="J175" s="314">
        <v>0.1</v>
      </c>
      <c r="K175" s="314">
        <v>0</v>
      </c>
      <c r="L175" s="279">
        <f>J175+I175+K175</f>
        <v>3.1</v>
      </c>
      <c r="M175" s="294">
        <f t="shared" si="50"/>
        <v>0</v>
      </c>
      <c r="N175" s="294">
        <v>0</v>
      </c>
      <c r="O175" s="294">
        <v>0</v>
      </c>
      <c r="P175" s="294">
        <v>0</v>
      </c>
      <c r="Q175" s="286">
        <f>O175+N175+P175</f>
        <v>0</v>
      </c>
      <c r="R175" s="299">
        <v>0</v>
      </c>
      <c r="S175" s="296">
        <v>0</v>
      </c>
    </row>
    <row r="176" spans="1:19" ht="48">
      <c r="A176" s="530"/>
      <c r="B176" s="530"/>
      <c r="C176" s="492" t="s">
        <v>117</v>
      </c>
      <c r="D176" s="55" t="s">
        <v>273</v>
      </c>
      <c r="E176" s="320" t="s">
        <v>434</v>
      </c>
      <c r="F176" s="244" t="s">
        <v>686</v>
      </c>
      <c r="G176" s="291">
        <v>3</v>
      </c>
      <c r="H176" s="212">
        <f t="shared" si="48"/>
        <v>94.39999999999999</v>
      </c>
      <c r="I176" s="314">
        <v>93.3</v>
      </c>
      <c r="J176" s="314">
        <v>1.1</v>
      </c>
      <c r="K176" s="314">
        <v>0</v>
      </c>
      <c r="L176" s="279">
        <f>J176+I176+K176</f>
        <v>94.39999999999999</v>
      </c>
      <c r="M176" s="294">
        <f t="shared" si="50"/>
        <v>23.599999999999998</v>
      </c>
      <c r="N176" s="286">
        <v>23.2</v>
      </c>
      <c r="O176" s="294">
        <v>0.4</v>
      </c>
      <c r="P176" s="294">
        <v>0</v>
      </c>
      <c r="Q176" s="286">
        <f>O176+N176+P176</f>
        <v>23.599999999999998</v>
      </c>
      <c r="R176" s="299">
        <v>3</v>
      </c>
      <c r="S176" s="296">
        <v>0</v>
      </c>
    </row>
    <row r="177" spans="1:19" ht="36">
      <c r="A177" s="530"/>
      <c r="B177" s="530"/>
      <c r="C177" s="492" t="s">
        <v>118</v>
      </c>
      <c r="D177" s="55" t="s">
        <v>274</v>
      </c>
      <c r="E177" s="320" t="s">
        <v>361</v>
      </c>
      <c r="F177" s="244" t="s">
        <v>687</v>
      </c>
      <c r="G177" s="291">
        <v>150</v>
      </c>
      <c r="H177" s="212">
        <f t="shared" si="48"/>
        <v>2173.4</v>
      </c>
      <c r="I177" s="315">
        <v>2146.6</v>
      </c>
      <c r="J177" s="315">
        <v>26.8</v>
      </c>
      <c r="K177" s="315">
        <v>0</v>
      </c>
      <c r="L177" s="279">
        <f t="shared" si="49"/>
        <v>2173.4</v>
      </c>
      <c r="M177" s="294">
        <f t="shared" si="50"/>
        <v>1261.4</v>
      </c>
      <c r="N177" s="286">
        <v>1247</v>
      </c>
      <c r="O177" s="294">
        <v>14.4</v>
      </c>
      <c r="P177" s="294">
        <v>0</v>
      </c>
      <c r="Q177" s="286">
        <f>O177+N177+P177</f>
        <v>1261.4</v>
      </c>
      <c r="R177" s="296">
        <v>151</v>
      </c>
      <c r="S177" s="296">
        <v>121</v>
      </c>
    </row>
    <row r="178" spans="1:19" ht="48">
      <c r="A178" s="530"/>
      <c r="B178" s="530"/>
      <c r="C178" s="492" t="s">
        <v>119</v>
      </c>
      <c r="D178" s="55" t="s">
        <v>275</v>
      </c>
      <c r="E178" s="320" t="s">
        <v>381</v>
      </c>
      <c r="F178" s="244">
        <v>0</v>
      </c>
      <c r="G178" s="291">
        <v>0</v>
      </c>
      <c r="H178" s="212">
        <f t="shared" si="48"/>
        <v>0</v>
      </c>
      <c r="I178" s="314">
        <v>0</v>
      </c>
      <c r="J178" s="314">
        <v>0</v>
      </c>
      <c r="K178" s="314">
        <v>0</v>
      </c>
      <c r="L178" s="279">
        <f t="shared" si="49"/>
        <v>0</v>
      </c>
      <c r="M178" s="470">
        <f>Q178</f>
        <v>0</v>
      </c>
      <c r="N178" s="286">
        <v>0</v>
      </c>
      <c r="O178" s="294">
        <v>0</v>
      </c>
      <c r="P178" s="294">
        <v>0</v>
      </c>
      <c r="Q178" s="286">
        <f aca="true" t="shared" si="52" ref="Q178:Q194">O178+N178+P178</f>
        <v>0</v>
      </c>
      <c r="R178" s="299">
        <v>0</v>
      </c>
      <c r="S178" s="296">
        <v>0</v>
      </c>
    </row>
    <row r="179" spans="1:19" ht="27.75" customHeight="1">
      <c r="A179" s="530"/>
      <c r="B179" s="530"/>
      <c r="C179" s="534" t="s">
        <v>120</v>
      </c>
      <c r="D179" s="55" t="s">
        <v>276</v>
      </c>
      <c r="E179" s="633" t="s">
        <v>390</v>
      </c>
      <c r="F179" s="244">
        <v>2</v>
      </c>
      <c r="G179" s="291">
        <v>100</v>
      </c>
      <c r="H179" s="212">
        <f t="shared" si="48"/>
        <v>200</v>
      </c>
      <c r="I179" s="314">
        <v>200</v>
      </c>
      <c r="J179" s="314">
        <v>0</v>
      </c>
      <c r="K179" s="314">
        <v>0</v>
      </c>
      <c r="L179" s="279">
        <f>J179+I179+K179</f>
        <v>200</v>
      </c>
      <c r="M179" s="294">
        <f aca="true" t="shared" si="53" ref="M179:M192">Q179</f>
        <v>190</v>
      </c>
      <c r="N179" s="286">
        <v>190</v>
      </c>
      <c r="O179" s="294">
        <v>0</v>
      </c>
      <c r="P179" s="294">
        <v>0</v>
      </c>
      <c r="Q179" s="286">
        <f t="shared" si="52"/>
        <v>190</v>
      </c>
      <c r="R179" s="299">
        <v>279</v>
      </c>
      <c r="S179" s="296">
        <v>0</v>
      </c>
    </row>
    <row r="180" spans="1:19" ht="37.5" customHeight="1">
      <c r="A180" s="530"/>
      <c r="B180" s="530"/>
      <c r="C180" s="531"/>
      <c r="D180" s="55"/>
      <c r="E180" s="634"/>
      <c r="F180" s="244" t="s">
        <v>716</v>
      </c>
      <c r="G180" s="291">
        <v>836</v>
      </c>
      <c r="H180" s="212">
        <f t="shared" si="48"/>
        <v>8530.9</v>
      </c>
      <c r="I180" s="314">
        <v>8385.1</v>
      </c>
      <c r="J180" s="314">
        <v>145.8</v>
      </c>
      <c r="K180" s="314">
        <v>0</v>
      </c>
      <c r="L180" s="279">
        <f aca="true" t="shared" si="54" ref="L180:L193">J180+I180+K180</f>
        <v>8530.9</v>
      </c>
      <c r="M180" s="294">
        <f t="shared" si="53"/>
        <v>4770.3</v>
      </c>
      <c r="N180" s="286">
        <v>4710.1</v>
      </c>
      <c r="O180" s="294">
        <v>60.2</v>
      </c>
      <c r="P180" s="294">
        <v>0</v>
      </c>
      <c r="Q180" s="286">
        <f t="shared" si="52"/>
        <v>4770.3</v>
      </c>
      <c r="R180" s="299" t="s">
        <v>970</v>
      </c>
      <c r="S180" s="296" t="s">
        <v>971</v>
      </c>
    </row>
    <row r="181" spans="1:19" ht="24">
      <c r="A181" s="530"/>
      <c r="B181" s="530"/>
      <c r="C181" s="492" t="s">
        <v>121</v>
      </c>
      <c r="D181" s="55" t="s">
        <v>280</v>
      </c>
      <c r="E181" s="320" t="s">
        <v>356</v>
      </c>
      <c r="F181" s="244" t="s">
        <v>709</v>
      </c>
      <c r="G181" s="291">
        <v>4</v>
      </c>
      <c r="H181" s="212">
        <f t="shared" si="48"/>
        <v>81</v>
      </c>
      <c r="I181" s="315">
        <v>80</v>
      </c>
      <c r="J181" s="315">
        <v>1</v>
      </c>
      <c r="K181" s="315">
        <v>0</v>
      </c>
      <c r="L181" s="279">
        <f t="shared" si="54"/>
        <v>81</v>
      </c>
      <c r="M181" s="294">
        <f t="shared" si="53"/>
        <v>27.6</v>
      </c>
      <c r="N181" s="286">
        <v>27.3</v>
      </c>
      <c r="O181" s="294">
        <v>0.3</v>
      </c>
      <c r="P181" s="294">
        <v>0</v>
      </c>
      <c r="Q181" s="286">
        <f t="shared" si="52"/>
        <v>27.6</v>
      </c>
      <c r="R181" s="299">
        <v>2</v>
      </c>
      <c r="S181" s="296">
        <v>0</v>
      </c>
    </row>
    <row r="182" spans="1:19" ht="36">
      <c r="A182" s="530"/>
      <c r="B182" s="530"/>
      <c r="C182" s="492" t="s">
        <v>122</v>
      </c>
      <c r="D182" s="55" t="s">
        <v>281</v>
      </c>
      <c r="E182" s="320" t="s">
        <v>433</v>
      </c>
      <c r="F182" s="244">
        <v>1037</v>
      </c>
      <c r="G182" s="291">
        <v>1</v>
      </c>
      <c r="H182" s="212">
        <f t="shared" si="48"/>
        <v>2049.5</v>
      </c>
      <c r="I182" s="314">
        <v>2037</v>
      </c>
      <c r="J182" s="314">
        <v>12.5</v>
      </c>
      <c r="K182" s="314">
        <v>0</v>
      </c>
      <c r="L182" s="279">
        <f t="shared" si="54"/>
        <v>2049.5</v>
      </c>
      <c r="M182" s="294">
        <f t="shared" si="53"/>
        <v>2037</v>
      </c>
      <c r="N182" s="286">
        <v>2037</v>
      </c>
      <c r="O182" s="294">
        <v>0</v>
      </c>
      <c r="P182" s="294">
        <v>0</v>
      </c>
      <c r="Q182" s="286">
        <f t="shared" si="52"/>
        <v>2037</v>
      </c>
      <c r="R182" s="299">
        <v>2</v>
      </c>
      <c r="S182" s="296">
        <v>0</v>
      </c>
    </row>
    <row r="183" spans="1:19" ht="24">
      <c r="A183" s="530"/>
      <c r="B183" s="530"/>
      <c r="C183" s="492" t="s">
        <v>531</v>
      </c>
      <c r="D183" s="55" t="s">
        <v>242</v>
      </c>
      <c r="E183" s="320" t="s">
        <v>410</v>
      </c>
      <c r="F183" s="244" t="s">
        <v>500</v>
      </c>
      <c r="G183" s="291">
        <v>4723</v>
      </c>
      <c r="H183" s="212">
        <f t="shared" si="48"/>
        <v>74349.90000000001</v>
      </c>
      <c r="I183" s="314">
        <v>73163.3</v>
      </c>
      <c r="J183" s="314">
        <v>1186.6</v>
      </c>
      <c r="K183" s="314">
        <v>0</v>
      </c>
      <c r="L183" s="279">
        <f t="shared" si="54"/>
        <v>74349.90000000001</v>
      </c>
      <c r="M183" s="294">
        <f t="shared" si="53"/>
        <v>42706.100000000006</v>
      </c>
      <c r="N183" s="286">
        <v>42129.8</v>
      </c>
      <c r="O183" s="294">
        <v>576.3</v>
      </c>
      <c r="P183" s="294">
        <v>0</v>
      </c>
      <c r="Q183" s="286">
        <f t="shared" si="52"/>
        <v>42706.100000000006</v>
      </c>
      <c r="R183" s="296" t="s">
        <v>972</v>
      </c>
      <c r="S183" s="296" t="s">
        <v>973</v>
      </c>
    </row>
    <row r="184" spans="1:19" ht="36">
      <c r="A184" s="530"/>
      <c r="B184" s="530"/>
      <c r="C184" s="492" t="s">
        <v>561</v>
      </c>
      <c r="D184" s="55" t="s">
        <v>243</v>
      </c>
      <c r="E184" s="320" t="s">
        <v>626</v>
      </c>
      <c r="F184" s="247" t="s">
        <v>738</v>
      </c>
      <c r="G184" s="291">
        <v>15</v>
      </c>
      <c r="H184" s="212">
        <f t="shared" si="48"/>
        <v>426.1</v>
      </c>
      <c r="I184" s="314">
        <v>421</v>
      </c>
      <c r="J184" s="314">
        <v>5.1</v>
      </c>
      <c r="K184" s="314">
        <v>0</v>
      </c>
      <c r="L184" s="279">
        <f>J184+I184+K184</f>
        <v>426.1</v>
      </c>
      <c r="M184" s="294">
        <f t="shared" si="53"/>
        <v>219.2</v>
      </c>
      <c r="N184" s="286">
        <v>216.6</v>
      </c>
      <c r="O184" s="294">
        <v>2.6</v>
      </c>
      <c r="P184" s="294">
        <v>0</v>
      </c>
      <c r="Q184" s="286">
        <f t="shared" si="52"/>
        <v>219.2</v>
      </c>
      <c r="R184" s="285" t="s">
        <v>825</v>
      </c>
      <c r="S184" s="285" t="s">
        <v>974</v>
      </c>
    </row>
    <row r="185" spans="1:19" ht="36">
      <c r="A185" s="530"/>
      <c r="B185" s="530"/>
      <c r="C185" s="492" t="s">
        <v>562</v>
      </c>
      <c r="D185" s="55" t="s">
        <v>244</v>
      </c>
      <c r="E185" s="320" t="s">
        <v>411</v>
      </c>
      <c r="F185" s="244" t="s">
        <v>412</v>
      </c>
      <c r="G185" s="291">
        <v>582</v>
      </c>
      <c r="H185" s="212">
        <f t="shared" si="48"/>
        <v>4901.2</v>
      </c>
      <c r="I185" s="314">
        <v>4824.5</v>
      </c>
      <c r="J185" s="314">
        <v>76.7</v>
      </c>
      <c r="K185" s="314">
        <v>0</v>
      </c>
      <c r="L185" s="279">
        <f t="shared" si="54"/>
        <v>4901.2</v>
      </c>
      <c r="M185" s="294">
        <f t="shared" si="53"/>
        <v>1176.1</v>
      </c>
      <c r="N185" s="286">
        <v>1162.3</v>
      </c>
      <c r="O185" s="294">
        <v>13.8</v>
      </c>
      <c r="P185" s="294">
        <v>0</v>
      </c>
      <c r="Q185" s="286">
        <f t="shared" si="52"/>
        <v>1176.1</v>
      </c>
      <c r="R185" s="285" t="s">
        <v>942</v>
      </c>
      <c r="S185" s="285" t="s">
        <v>823</v>
      </c>
    </row>
    <row r="186" spans="1:19" ht="36">
      <c r="A186" s="530"/>
      <c r="B186" s="530"/>
      <c r="C186" s="492" t="s">
        <v>123</v>
      </c>
      <c r="D186" s="565" t="s">
        <v>245</v>
      </c>
      <c r="E186" s="633" t="s">
        <v>401</v>
      </c>
      <c r="F186" s="244">
        <v>117.58</v>
      </c>
      <c r="G186" s="291">
        <v>1</v>
      </c>
      <c r="H186" s="212">
        <f t="shared" si="48"/>
        <v>119</v>
      </c>
      <c r="I186" s="300">
        <v>117.6</v>
      </c>
      <c r="J186" s="300">
        <v>1.4</v>
      </c>
      <c r="K186" s="300">
        <v>0</v>
      </c>
      <c r="L186" s="279">
        <f t="shared" si="54"/>
        <v>119</v>
      </c>
      <c r="M186" s="294">
        <f t="shared" si="53"/>
        <v>0</v>
      </c>
      <c r="N186" s="286">
        <v>0</v>
      </c>
      <c r="O186" s="294">
        <v>0</v>
      </c>
      <c r="P186" s="294">
        <v>0</v>
      </c>
      <c r="Q186" s="286">
        <f t="shared" si="52"/>
        <v>0</v>
      </c>
      <c r="R186" s="299">
        <v>0</v>
      </c>
      <c r="S186" s="296">
        <v>0</v>
      </c>
    </row>
    <row r="187" spans="1:19" ht="36">
      <c r="A187" s="530"/>
      <c r="B187" s="530"/>
      <c r="C187" s="492" t="s">
        <v>124</v>
      </c>
      <c r="D187" s="566"/>
      <c r="E187" s="635"/>
      <c r="F187" s="244">
        <v>82.31</v>
      </c>
      <c r="G187" s="291">
        <v>1</v>
      </c>
      <c r="H187" s="212">
        <f t="shared" si="48"/>
        <v>83.71000000000001</v>
      </c>
      <c r="I187" s="300">
        <v>82.31</v>
      </c>
      <c r="J187" s="300">
        <v>1.4</v>
      </c>
      <c r="K187" s="300">
        <v>0</v>
      </c>
      <c r="L187" s="279">
        <f t="shared" si="54"/>
        <v>83.71000000000001</v>
      </c>
      <c r="M187" s="294">
        <f t="shared" si="53"/>
        <v>0</v>
      </c>
      <c r="N187" s="286">
        <v>0</v>
      </c>
      <c r="O187" s="294">
        <v>0</v>
      </c>
      <c r="P187" s="294">
        <v>0</v>
      </c>
      <c r="Q187" s="286">
        <f t="shared" si="52"/>
        <v>0</v>
      </c>
      <c r="R187" s="299">
        <v>0</v>
      </c>
      <c r="S187" s="296">
        <v>0</v>
      </c>
    </row>
    <row r="188" spans="1:19" ht="36">
      <c r="A188" s="530"/>
      <c r="B188" s="530"/>
      <c r="C188" s="492" t="s">
        <v>125</v>
      </c>
      <c r="D188" s="567"/>
      <c r="E188" s="634"/>
      <c r="F188" s="244">
        <v>58.79</v>
      </c>
      <c r="G188" s="291">
        <v>3</v>
      </c>
      <c r="H188" s="212">
        <f>L188</f>
        <v>180.8</v>
      </c>
      <c r="I188" s="300">
        <v>176.4</v>
      </c>
      <c r="J188" s="300">
        <v>4.4</v>
      </c>
      <c r="K188" s="300">
        <v>0</v>
      </c>
      <c r="L188" s="279">
        <f t="shared" si="54"/>
        <v>180.8</v>
      </c>
      <c r="M188" s="294">
        <f t="shared" si="53"/>
        <v>0</v>
      </c>
      <c r="N188" s="286">
        <v>0</v>
      </c>
      <c r="O188" s="294">
        <v>0</v>
      </c>
      <c r="P188" s="294">
        <v>0</v>
      </c>
      <c r="Q188" s="286">
        <f t="shared" si="52"/>
        <v>0</v>
      </c>
      <c r="R188" s="299">
        <v>0</v>
      </c>
      <c r="S188" s="296">
        <v>0</v>
      </c>
    </row>
    <row r="189" spans="1:19" ht="48">
      <c r="A189" s="530"/>
      <c r="B189" s="530"/>
      <c r="C189" s="492" t="s">
        <v>532</v>
      </c>
      <c r="D189" s="55" t="s">
        <v>246</v>
      </c>
      <c r="E189" s="320" t="s">
        <v>404</v>
      </c>
      <c r="F189" s="247">
        <v>0.3952</v>
      </c>
      <c r="G189" s="291">
        <v>3</v>
      </c>
      <c r="H189" s="212">
        <f t="shared" si="48"/>
        <v>14.5</v>
      </c>
      <c r="I189" s="314">
        <v>14.3</v>
      </c>
      <c r="J189" s="314">
        <v>0.2</v>
      </c>
      <c r="K189" s="314">
        <v>0</v>
      </c>
      <c r="L189" s="279">
        <f t="shared" si="54"/>
        <v>14.5</v>
      </c>
      <c r="M189" s="294">
        <f t="shared" si="53"/>
        <v>8.4</v>
      </c>
      <c r="N189" s="286">
        <v>8.3</v>
      </c>
      <c r="O189" s="294">
        <v>0.1</v>
      </c>
      <c r="P189" s="294">
        <v>0</v>
      </c>
      <c r="Q189" s="286">
        <f t="shared" si="52"/>
        <v>8.4</v>
      </c>
      <c r="R189" s="296" t="s">
        <v>632</v>
      </c>
      <c r="S189" s="296" t="s">
        <v>632</v>
      </c>
    </row>
    <row r="190" spans="1:19" ht="60">
      <c r="A190" s="530"/>
      <c r="B190" s="530"/>
      <c r="C190" s="492" t="s">
        <v>126</v>
      </c>
      <c r="D190" s="55" t="s">
        <v>251</v>
      </c>
      <c r="E190" s="320" t="s">
        <v>624</v>
      </c>
      <c r="F190" s="244">
        <v>12.5</v>
      </c>
      <c r="G190" s="291">
        <v>225</v>
      </c>
      <c r="H190" s="212">
        <f t="shared" si="48"/>
        <v>34239.4</v>
      </c>
      <c r="I190" s="314">
        <v>33750</v>
      </c>
      <c r="J190" s="314">
        <v>489.4</v>
      </c>
      <c r="K190" s="314">
        <v>0</v>
      </c>
      <c r="L190" s="279">
        <f t="shared" si="54"/>
        <v>34239.4</v>
      </c>
      <c r="M190" s="294">
        <f t="shared" si="53"/>
        <v>19469.8</v>
      </c>
      <c r="N190" s="286">
        <v>19203.8</v>
      </c>
      <c r="O190" s="294">
        <v>266</v>
      </c>
      <c r="P190" s="294">
        <v>0</v>
      </c>
      <c r="Q190" s="286">
        <f t="shared" si="52"/>
        <v>19469.8</v>
      </c>
      <c r="R190" s="296" t="s">
        <v>975</v>
      </c>
      <c r="S190" s="296" t="s">
        <v>976</v>
      </c>
    </row>
    <row r="191" spans="1:19" ht="24">
      <c r="A191" s="530"/>
      <c r="B191" s="530"/>
      <c r="C191" s="492" t="s">
        <v>311</v>
      </c>
      <c r="D191" s="55" t="s">
        <v>252</v>
      </c>
      <c r="E191" s="320" t="s">
        <v>618</v>
      </c>
      <c r="F191" s="248" t="s">
        <v>728</v>
      </c>
      <c r="G191" s="11" t="s">
        <v>729</v>
      </c>
      <c r="H191" s="212">
        <f t="shared" si="48"/>
        <v>25978.3</v>
      </c>
      <c r="I191" s="316">
        <v>25714.5</v>
      </c>
      <c r="J191" s="316">
        <v>263.8</v>
      </c>
      <c r="K191" s="316">
        <v>0</v>
      </c>
      <c r="L191" s="279">
        <f t="shared" si="54"/>
        <v>25978.3</v>
      </c>
      <c r="M191" s="294">
        <f t="shared" si="53"/>
        <v>13996.3</v>
      </c>
      <c r="N191" s="286">
        <v>13881.5</v>
      </c>
      <c r="O191" s="294">
        <v>114.8</v>
      </c>
      <c r="P191" s="294">
        <v>0</v>
      </c>
      <c r="Q191" s="286">
        <f t="shared" si="52"/>
        <v>13996.3</v>
      </c>
      <c r="R191" s="296" t="s">
        <v>977</v>
      </c>
      <c r="S191" s="296" t="s">
        <v>978</v>
      </c>
    </row>
    <row r="192" spans="1:19" ht="60">
      <c r="A192" s="530"/>
      <c r="B192" s="530"/>
      <c r="C192" s="492" t="s">
        <v>127</v>
      </c>
      <c r="D192" s="55" t="s">
        <v>288</v>
      </c>
      <c r="E192" s="320" t="s">
        <v>442</v>
      </c>
      <c r="F192" s="244" t="s">
        <v>688</v>
      </c>
      <c r="G192" s="291">
        <v>20</v>
      </c>
      <c r="H192" s="212">
        <f t="shared" si="48"/>
        <v>850.2</v>
      </c>
      <c r="I192" s="314">
        <v>840</v>
      </c>
      <c r="J192" s="314">
        <v>10.2</v>
      </c>
      <c r="K192" s="314">
        <v>0</v>
      </c>
      <c r="L192" s="279">
        <f t="shared" si="54"/>
        <v>850.2</v>
      </c>
      <c r="M192" s="294">
        <f t="shared" si="53"/>
        <v>260.1</v>
      </c>
      <c r="N192" s="286">
        <v>257</v>
      </c>
      <c r="O192" s="294">
        <v>3.1</v>
      </c>
      <c r="P192" s="294">
        <v>0</v>
      </c>
      <c r="Q192" s="286">
        <f t="shared" si="52"/>
        <v>260.1</v>
      </c>
      <c r="R192" s="285" t="s">
        <v>646</v>
      </c>
      <c r="S192" s="285" t="s">
        <v>823</v>
      </c>
    </row>
    <row r="193" spans="1:19" ht="96">
      <c r="A193" s="530"/>
      <c r="B193" s="530"/>
      <c r="C193" s="492" t="s">
        <v>582</v>
      </c>
      <c r="D193" s="55" t="s">
        <v>289</v>
      </c>
      <c r="E193" s="320" t="s">
        <v>617</v>
      </c>
      <c r="F193" s="244" t="s">
        <v>501</v>
      </c>
      <c r="G193" s="291">
        <v>30</v>
      </c>
      <c r="H193" s="212">
        <f>L193</f>
        <v>913.5</v>
      </c>
      <c r="I193" s="314">
        <v>900</v>
      </c>
      <c r="J193" s="314">
        <v>13.5</v>
      </c>
      <c r="K193" s="314">
        <v>0</v>
      </c>
      <c r="L193" s="279">
        <f t="shared" si="54"/>
        <v>913.5</v>
      </c>
      <c r="M193" s="294">
        <f>Q193</f>
        <v>154.60000000000002</v>
      </c>
      <c r="N193" s="286">
        <v>152.8</v>
      </c>
      <c r="O193" s="294">
        <v>1.8</v>
      </c>
      <c r="P193" s="294">
        <v>0</v>
      </c>
      <c r="Q193" s="286">
        <f t="shared" si="52"/>
        <v>154.60000000000002</v>
      </c>
      <c r="R193" s="285" t="s">
        <v>868</v>
      </c>
      <c r="S193" s="285" t="s">
        <v>635</v>
      </c>
    </row>
    <row r="194" spans="1:19" ht="24">
      <c r="A194" s="530"/>
      <c r="B194" s="530"/>
      <c r="C194" s="492" t="s">
        <v>164</v>
      </c>
      <c r="D194" s="69"/>
      <c r="E194" s="290"/>
      <c r="F194" s="297"/>
      <c r="G194" s="291"/>
      <c r="H194" s="212">
        <f t="shared" si="48"/>
        <v>9419.7</v>
      </c>
      <c r="I194" s="301">
        <f>I195</f>
        <v>9200.2</v>
      </c>
      <c r="J194" s="301">
        <f>J195</f>
        <v>219.5</v>
      </c>
      <c r="K194" s="301">
        <f>K195</f>
        <v>0</v>
      </c>
      <c r="L194" s="279">
        <f>J194+I194+K194</f>
        <v>9419.7</v>
      </c>
      <c r="M194" s="294">
        <f>Q194</f>
        <v>1556.3</v>
      </c>
      <c r="N194" s="294">
        <f>N195</f>
        <v>1538.2</v>
      </c>
      <c r="O194" s="294">
        <f>O195</f>
        <v>18.1</v>
      </c>
      <c r="P194" s="294">
        <f>P195</f>
        <v>0</v>
      </c>
      <c r="Q194" s="286">
        <f t="shared" si="52"/>
        <v>1556.3</v>
      </c>
      <c r="R194" s="299">
        <f>R195+R196+R197+R198</f>
        <v>51</v>
      </c>
      <c r="S194" s="299">
        <f>S195+S196+S197+S198</f>
        <v>30</v>
      </c>
    </row>
    <row r="195" spans="1:19" ht="29.25" customHeight="1">
      <c r="A195" s="530"/>
      <c r="B195" s="530"/>
      <c r="C195" s="304" t="s">
        <v>165</v>
      </c>
      <c r="D195" s="565" t="s">
        <v>290</v>
      </c>
      <c r="E195" s="633" t="s">
        <v>625</v>
      </c>
      <c r="F195" s="247" t="s">
        <v>733</v>
      </c>
      <c r="G195" s="291">
        <v>30</v>
      </c>
      <c r="H195" s="539">
        <f>I195+J195</f>
        <v>9419.7</v>
      </c>
      <c r="I195" s="572">
        <v>9200.2</v>
      </c>
      <c r="J195" s="572">
        <f>112.6+106.9</f>
        <v>219.5</v>
      </c>
      <c r="K195" s="500"/>
      <c r="L195" s="671">
        <f>J195+I195+K196</f>
        <v>9419.7</v>
      </c>
      <c r="M195" s="549">
        <f>Q195</f>
        <v>1556.3</v>
      </c>
      <c r="N195" s="549">
        <v>1538.2</v>
      </c>
      <c r="O195" s="561">
        <v>18.1</v>
      </c>
      <c r="P195" s="561">
        <v>0</v>
      </c>
      <c r="Q195" s="549">
        <f>O195+N195</f>
        <v>1556.3</v>
      </c>
      <c r="R195" s="296">
        <v>29</v>
      </c>
      <c r="S195" s="296">
        <v>25</v>
      </c>
    </row>
    <row r="196" spans="1:19" ht="36">
      <c r="A196" s="530"/>
      <c r="B196" s="530"/>
      <c r="C196" s="304" t="s">
        <v>166</v>
      </c>
      <c r="D196" s="566"/>
      <c r="E196" s="635"/>
      <c r="F196" s="244" t="s">
        <v>734</v>
      </c>
      <c r="G196" s="80" t="s">
        <v>737</v>
      </c>
      <c r="H196" s="540"/>
      <c r="I196" s="573"/>
      <c r="J196" s="573"/>
      <c r="K196" s="501">
        <v>0</v>
      </c>
      <c r="L196" s="672"/>
      <c r="M196" s="564"/>
      <c r="N196" s="564"/>
      <c r="O196" s="562"/>
      <c r="P196" s="562"/>
      <c r="Q196" s="564"/>
      <c r="R196" s="299">
        <v>0</v>
      </c>
      <c r="S196" s="296">
        <v>0</v>
      </c>
    </row>
    <row r="197" spans="1:19" ht="29.25" customHeight="1">
      <c r="A197" s="530"/>
      <c r="B197" s="530"/>
      <c r="C197" s="304" t="s">
        <v>167</v>
      </c>
      <c r="D197" s="566"/>
      <c r="E197" s="635"/>
      <c r="F197" s="244" t="s">
        <v>735</v>
      </c>
      <c r="G197" s="291">
        <v>35</v>
      </c>
      <c r="H197" s="540"/>
      <c r="I197" s="573"/>
      <c r="J197" s="573"/>
      <c r="K197" s="501"/>
      <c r="L197" s="672"/>
      <c r="M197" s="564"/>
      <c r="N197" s="564"/>
      <c r="O197" s="562"/>
      <c r="P197" s="562"/>
      <c r="Q197" s="564"/>
      <c r="R197" s="299">
        <v>12</v>
      </c>
      <c r="S197" s="296">
        <v>1</v>
      </c>
    </row>
    <row r="198" spans="1:19" ht="24.75" customHeight="1">
      <c r="A198" s="530"/>
      <c r="B198" s="530"/>
      <c r="C198" s="304" t="s">
        <v>168</v>
      </c>
      <c r="D198" s="567"/>
      <c r="E198" s="634"/>
      <c r="F198" s="244" t="s">
        <v>736</v>
      </c>
      <c r="G198" s="291">
        <v>20</v>
      </c>
      <c r="H198" s="541"/>
      <c r="I198" s="574"/>
      <c r="J198" s="574"/>
      <c r="K198" s="502"/>
      <c r="L198" s="673"/>
      <c r="M198" s="550"/>
      <c r="N198" s="550"/>
      <c r="O198" s="563"/>
      <c r="P198" s="563"/>
      <c r="Q198" s="550"/>
      <c r="R198" s="299">
        <v>10</v>
      </c>
      <c r="S198" s="296">
        <v>4</v>
      </c>
    </row>
    <row r="199" spans="1:19" ht="26.25" customHeight="1">
      <c r="A199" s="530"/>
      <c r="B199" s="530"/>
      <c r="C199" s="492" t="s">
        <v>14</v>
      </c>
      <c r="D199" s="55" t="s">
        <v>277</v>
      </c>
      <c r="E199" s="320" t="s">
        <v>386</v>
      </c>
      <c r="F199" s="247" t="s">
        <v>689</v>
      </c>
      <c r="G199" s="291">
        <v>75</v>
      </c>
      <c r="H199" s="212">
        <f t="shared" si="48"/>
        <v>674.4</v>
      </c>
      <c r="I199" s="314">
        <v>669</v>
      </c>
      <c r="J199" s="314">
        <v>5.4</v>
      </c>
      <c r="K199" s="314">
        <v>0</v>
      </c>
      <c r="L199" s="279">
        <f>J199+I199+K199</f>
        <v>674.4</v>
      </c>
      <c r="M199" s="286">
        <f aca="true" t="shared" si="55" ref="M199:M205">Q199</f>
        <v>173.20000000000002</v>
      </c>
      <c r="N199" s="286">
        <v>171.9</v>
      </c>
      <c r="O199" s="294">
        <v>1.3</v>
      </c>
      <c r="P199" s="294">
        <v>0</v>
      </c>
      <c r="Q199" s="286">
        <f aca="true" t="shared" si="56" ref="Q199:Q205">O199+N199+P199</f>
        <v>173.20000000000002</v>
      </c>
      <c r="R199" s="299">
        <v>16</v>
      </c>
      <c r="S199" s="296">
        <v>1</v>
      </c>
    </row>
    <row r="200" spans="1:19" ht="46.5" customHeight="1">
      <c r="A200" s="530"/>
      <c r="B200" s="530"/>
      <c r="C200" s="492" t="s">
        <v>128</v>
      </c>
      <c r="D200" s="55" t="s">
        <v>287</v>
      </c>
      <c r="E200" s="320" t="s">
        <v>413</v>
      </c>
      <c r="F200" s="244" t="s">
        <v>690</v>
      </c>
      <c r="G200" s="291">
        <v>550</v>
      </c>
      <c r="H200" s="212">
        <f t="shared" si="48"/>
        <v>16613.7</v>
      </c>
      <c r="I200" s="314">
        <v>16384.3</v>
      </c>
      <c r="J200" s="314">
        <v>229.4</v>
      </c>
      <c r="K200" s="314">
        <v>0</v>
      </c>
      <c r="L200" s="279">
        <f aca="true" t="shared" si="57" ref="L200:L205">J200+I200+K200</f>
        <v>16613.7</v>
      </c>
      <c r="M200" s="286">
        <f t="shared" si="55"/>
        <v>8365.2</v>
      </c>
      <c r="N200" s="294">
        <v>8261.7</v>
      </c>
      <c r="O200" s="294">
        <v>103.5</v>
      </c>
      <c r="P200" s="294">
        <v>0</v>
      </c>
      <c r="Q200" s="286">
        <f t="shared" si="56"/>
        <v>8365.2</v>
      </c>
      <c r="R200" s="296">
        <v>575</v>
      </c>
      <c r="S200" s="296">
        <v>437</v>
      </c>
    </row>
    <row r="201" spans="1:19" ht="46.5" customHeight="1">
      <c r="A201" s="530"/>
      <c r="B201" s="530"/>
      <c r="C201" s="492" t="s">
        <v>466</v>
      </c>
      <c r="D201" s="55"/>
      <c r="E201" s="320" t="s">
        <v>467</v>
      </c>
      <c r="F201" s="244" t="s">
        <v>767</v>
      </c>
      <c r="G201" s="291">
        <v>55</v>
      </c>
      <c r="H201" s="212">
        <f t="shared" si="48"/>
        <v>14029.2</v>
      </c>
      <c r="I201" s="314">
        <v>13929.2</v>
      </c>
      <c r="J201" s="314">
        <v>100</v>
      </c>
      <c r="K201" s="314">
        <v>0</v>
      </c>
      <c r="L201" s="279">
        <f t="shared" si="57"/>
        <v>14029.2</v>
      </c>
      <c r="M201" s="286">
        <f t="shared" si="55"/>
        <v>7053.7</v>
      </c>
      <c r="N201" s="294">
        <v>7053.7</v>
      </c>
      <c r="O201" s="294">
        <v>0</v>
      </c>
      <c r="P201" s="294">
        <v>0</v>
      </c>
      <c r="Q201" s="286">
        <f t="shared" si="56"/>
        <v>7053.7</v>
      </c>
      <c r="R201" s="296">
        <v>55</v>
      </c>
      <c r="S201" s="296">
        <v>55</v>
      </c>
    </row>
    <row r="202" spans="1:20" ht="69" customHeight="1">
      <c r="A202" s="530"/>
      <c r="B202" s="530"/>
      <c r="C202" s="492" t="s">
        <v>469</v>
      </c>
      <c r="D202" s="55"/>
      <c r="E202" s="320" t="s">
        <v>468</v>
      </c>
      <c r="F202" s="244" t="s">
        <v>766</v>
      </c>
      <c r="G202" s="291">
        <v>6</v>
      </c>
      <c r="H202" s="212">
        <f t="shared" si="48"/>
        <v>1474</v>
      </c>
      <c r="I202" s="314">
        <v>1040</v>
      </c>
      <c r="J202" s="314">
        <v>434</v>
      </c>
      <c r="K202" s="314">
        <v>0</v>
      </c>
      <c r="L202" s="279">
        <f t="shared" si="57"/>
        <v>1474</v>
      </c>
      <c r="M202" s="286">
        <f t="shared" si="55"/>
        <v>270.1</v>
      </c>
      <c r="N202" s="294">
        <v>203.6</v>
      </c>
      <c r="O202" s="294">
        <v>66.5</v>
      </c>
      <c r="P202" s="294">
        <v>0</v>
      </c>
      <c r="Q202" s="286">
        <f t="shared" si="56"/>
        <v>270.1</v>
      </c>
      <c r="R202" s="299">
        <v>2</v>
      </c>
      <c r="S202" s="296">
        <v>2</v>
      </c>
      <c r="T202" s="292" t="s">
        <v>840</v>
      </c>
    </row>
    <row r="203" spans="1:20" ht="46.5" customHeight="1">
      <c r="A203" s="530"/>
      <c r="B203" s="530"/>
      <c r="C203" s="492" t="s">
        <v>473</v>
      </c>
      <c r="D203" s="55"/>
      <c r="E203" s="320" t="s">
        <v>474</v>
      </c>
      <c r="F203" s="244" t="s">
        <v>519</v>
      </c>
      <c r="G203" s="291">
        <v>50</v>
      </c>
      <c r="H203" s="212">
        <f t="shared" si="48"/>
        <v>420</v>
      </c>
      <c r="I203" s="314">
        <v>420</v>
      </c>
      <c r="J203" s="314">
        <v>0</v>
      </c>
      <c r="K203" s="314">
        <v>0</v>
      </c>
      <c r="L203" s="279">
        <f t="shared" si="57"/>
        <v>420</v>
      </c>
      <c r="M203" s="286">
        <f t="shared" si="55"/>
        <v>350</v>
      </c>
      <c r="N203" s="294">
        <v>0</v>
      </c>
      <c r="O203" s="294">
        <v>0</v>
      </c>
      <c r="P203" s="294">
        <v>350</v>
      </c>
      <c r="Q203" s="286">
        <f t="shared" si="56"/>
        <v>350</v>
      </c>
      <c r="R203" s="296">
        <v>29</v>
      </c>
      <c r="S203" s="296">
        <v>29</v>
      </c>
      <c r="T203" s="292">
        <v>206</v>
      </c>
    </row>
    <row r="204" spans="1:20" ht="36.75" customHeight="1">
      <c r="A204" s="531"/>
      <c r="B204" s="530"/>
      <c r="C204" s="492" t="s">
        <v>486</v>
      </c>
      <c r="D204" s="71"/>
      <c r="E204" s="291" t="s">
        <v>487</v>
      </c>
      <c r="F204" s="247">
        <v>1.54</v>
      </c>
      <c r="G204" s="71">
        <v>300</v>
      </c>
      <c r="H204" s="212">
        <f t="shared" si="48"/>
        <v>462</v>
      </c>
      <c r="I204" s="314">
        <v>462</v>
      </c>
      <c r="J204" s="314">
        <v>0</v>
      </c>
      <c r="K204" s="314">
        <v>0</v>
      </c>
      <c r="L204" s="279">
        <f t="shared" si="57"/>
        <v>462</v>
      </c>
      <c r="M204" s="286">
        <f t="shared" si="55"/>
        <v>298.8</v>
      </c>
      <c r="N204" s="294">
        <v>298.8</v>
      </c>
      <c r="O204" s="294">
        <v>0</v>
      </c>
      <c r="P204" s="294">
        <v>0</v>
      </c>
      <c r="Q204" s="286">
        <f t="shared" si="56"/>
        <v>298.8</v>
      </c>
      <c r="R204" s="299">
        <v>157</v>
      </c>
      <c r="S204" s="296">
        <v>0</v>
      </c>
      <c r="T204" s="292"/>
    </row>
    <row r="205" spans="1:21" ht="185.25" customHeight="1">
      <c r="A205" s="495"/>
      <c r="B205" s="531"/>
      <c r="C205" s="492" t="s">
        <v>548</v>
      </c>
      <c r="D205" s="71" t="s">
        <v>421</v>
      </c>
      <c r="E205" s="291" t="s">
        <v>549</v>
      </c>
      <c r="F205" s="247" t="s">
        <v>674</v>
      </c>
      <c r="G205" s="71">
        <v>19</v>
      </c>
      <c r="H205" s="214">
        <v>666.5</v>
      </c>
      <c r="I205" s="314">
        <v>0</v>
      </c>
      <c r="J205" s="314">
        <v>0</v>
      </c>
      <c r="K205" s="314">
        <v>666.5</v>
      </c>
      <c r="L205" s="279">
        <f t="shared" si="57"/>
        <v>666.5</v>
      </c>
      <c r="M205" s="286">
        <f t="shared" si="55"/>
        <v>330</v>
      </c>
      <c r="N205" s="294">
        <v>0</v>
      </c>
      <c r="O205" s="294">
        <v>0</v>
      </c>
      <c r="P205" s="294">
        <v>330</v>
      </c>
      <c r="Q205" s="286">
        <f t="shared" si="56"/>
        <v>330</v>
      </c>
      <c r="R205" s="296" t="s">
        <v>947</v>
      </c>
      <c r="S205" s="285" t="s">
        <v>806</v>
      </c>
      <c r="T205" s="292">
        <v>253.2</v>
      </c>
      <c r="U205" s="292">
        <f>Q205-T205</f>
        <v>76.80000000000001</v>
      </c>
    </row>
    <row r="206" spans="1:19" s="278" customFormat="1" ht="21.75" customHeight="1">
      <c r="A206" s="96"/>
      <c r="B206" s="34" t="s">
        <v>316</v>
      </c>
      <c r="C206" s="309"/>
      <c r="D206" s="279"/>
      <c r="E206" s="279"/>
      <c r="F206" s="309"/>
      <c r="G206" s="309"/>
      <c r="H206" s="279">
        <f>H205+H204+H203+H202+H201+H200+H199+H194+H193+H192+H191+H190+H189+H188+H187+H186+H185+H184+H183+H182+H181+H180+H179+H178+H177+H176+H175+H174+H173+H172+H171+H170+H169+H168+H167+H166+H165+H164+H163+H162+H161+H160+H159+H158+H157+H156+H155+H154+H153+H152</f>
        <v>1119576.5100000002</v>
      </c>
      <c r="I206" s="279">
        <f aca="true" t="shared" si="58" ref="I206:Q206">I205+I204+I203+I202+I201+I200+I199+I194+I193+I192+I191+I190+I189+I188+I187+I186+I185+I184+I183+I182+I181+I180+I179+I178+I177+I176+I175+I174+I173+I172+I171+I170+I169+I168+I167+I166+I165+I164+I163+I162+I161+I160+I159+I158+I157+I156+I155+I154+I153+I152</f>
        <v>1100502.2100000002</v>
      </c>
      <c r="J206" s="279">
        <f t="shared" si="58"/>
        <v>18407.8</v>
      </c>
      <c r="K206" s="279">
        <f t="shared" si="58"/>
        <v>666.5</v>
      </c>
      <c r="L206" s="279">
        <f t="shared" si="58"/>
        <v>1119576.5100000002</v>
      </c>
      <c r="M206" s="279">
        <f t="shared" si="58"/>
        <v>595011.775</v>
      </c>
      <c r="N206" s="279">
        <f t="shared" si="58"/>
        <v>585462.275</v>
      </c>
      <c r="O206" s="279">
        <f t="shared" si="58"/>
        <v>8869.499999999998</v>
      </c>
      <c r="P206" s="279">
        <f t="shared" si="58"/>
        <v>680</v>
      </c>
      <c r="Q206" s="279">
        <f t="shared" si="58"/>
        <v>595011.775</v>
      </c>
      <c r="R206" s="279"/>
      <c r="S206" s="279"/>
    </row>
    <row r="207" spans="1:19" ht="24">
      <c r="A207" s="534" t="s">
        <v>129</v>
      </c>
      <c r="B207" s="534" t="s">
        <v>452</v>
      </c>
      <c r="C207" s="492" t="s">
        <v>130</v>
      </c>
      <c r="D207" s="565" t="s">
        <v>259</v>
      </c>
      <c r="E207" s="633" t="s">
        <v>366</v>
      </c>
      <c r="F207" s="244">
        <v>20</v>
      </c>
      <c r="G207" s="80" t="s">
        <v>712</v>
      </c>
      <c r="H207" s="568">
        <f>L207</f>
        <v>625</v>
      </c>
      <c r="I207" s="559">
        <v>615</v>
      </c>
      <c r="J207" s="559">
        <v>10</v>
      </c>
      <c r="K207" s="559">
        <v>0</v>
      </c>
      <c r="L207" s="671">
        <f>I207+J207+K207</f>
        <v>625</v>
      </c>
      <c r="M207" s="286">
        <f>Q207</f>
        <v>242.6</v>
      </c>
      <c r="N207" s="286">
        <v>241.5</v>
      </c>
      <c r="O207" s="294">
        <v>1.1</v>
      </c>
      <c r="P207" s="294">
        <v>0</v>
      </c>
      <c r="Q207" s="549">
        <f>N207+O207</f>
        <v>242.6</v>
      </c>
      <c r="R207" s="299">
        <v>7</v>
      </c>
      <c r="S207" s="296">
        <v>1</v>
      </c>
    </row>
    <row r="208" spans="1:19" ht="24">
      <c r="A208" s="530"/>
      <c r="B208" s="530"/>
      <c r="C208" s="492" t="s">
        <v>131</v>
      </c>
      <c r="D208" s="566"/>
      <c r="E208" s="635"/>
      <c r="F208" s="244">
        <v>21</v>
      </c>
      <c r="G208" s="80" t="s">
        <v>712</v>
      </c>
      <c r="H208" s="569"/>
      <c r="I208" s="560"/>
      <c r="J208" s="560"/>
      <c r="K208" s="560"/>
      <c r="L208" s="673"/>
      <c r="M208" s="286"/>
      <c r="N208" s="286">
        <v>0</v>
      </c>
      <c r="O208" s="294">
        <v>0</v>
      </c>
      <c r="P208" s="294">
        <v>0</v>
      </c>
      <c r="Q208" s="550"/>
      <c r="R208" s="299">
        <v>15</v>
      </c>
      <c r="S208" s="296">
        <v>4</v>
      </c>
    </row>
    <row r="209" spans="1:19" ht="36">
      <c r="A209" s="530"/>
      <c r="B209" s="530"/>
      <c r="C209" s="492" t="s">
        <v>132</v>
      </c>
      <c r="D209" s="567"/>
      <c r="E209" s="634"/>
      <c r="F209" s="244">
        <v>2</v>
      </c>
      <c r="G209" s="291">
        <v>30</v>
      </c>
      <c r="H209" s="215">
        <f aca="true" t="shared" si="59" ref="H209:H214">L209</f>
        <v>730</v>
      </c>
      <c r="I209" s="314">
        <v>720</v>
      </c>
      <c r="J209" s="314">
        <v>10</v>
      </c>
      <c r="K209" s="314">
        <v>0</v>
      </c>
      <c r="L209" s="279">
        <f aca="true" t="shared" si="60" ref="L209:L214">I209+J209+K209</f>
        <v>730</v>
      </c>
      <c r="M209" s="286">
        <f>N209+O209</f>
        <v>282</v>
      </c>
      <c r="N209" s="286">
        <v>276</v>
      </c>
      <c r="O209" s="294">
        <v>6</v>
      </c>
      <c r="P209" s="294">
        <v>0</v>
      </c>
      <c r="Q209" s="286">
        <f aca="true" t="shared" si="61" ref="Q209:Q214">N209+O209</f>
        <v>282</v>
      </c>
      <c r="R209" s="296">
        <v>31</v>
      </c>
      <c r="S209" s="296">
        <v>19</v>
      </c>
    </row>
    <row r="210" spans="1:19" ht="24">
      <c r="A210" s="530"/>
      <c r="B210" s="530"/>
      <c r="C210" s="492" t="s">
        <v>134</v>
      </c>
      <c r="D210" s="55" t="s">
        <v>205</v>
      </c>
      <c r="E210" s="320" t="s">
        <v>363</v>
      </c>
      <c r="F210" s="244">
        <v>3</v>
      </c>
      <c r="G210" s="291">
        <v>825</v>
      </c>
      <c r="H210" s="212">
        <f t="shared" si="59"/>
        <v>30148.6</v>
      </c>
      <c r="I210" s="314">
        <v>29700</v>
      </c>
      <c r="J210" s="314">
        <v>448.6</v>
      </c>
      <c r="K210" s="314">
        <v>0</v>
      </c>
      <c r="L210" s="279">
        <f>I210+J210+K210</f>
        <v>30148.6</v>
      </c>
      <c r="M210" s="286">
        <f>Q210</f>
        <v>16922</v>
      </c>
      <c r="N210" s="286">
        <v>16650</v>
      </c>
      <c r="O210" s="294">
        <v>272</v>
      </c>
      <c r="P210" s="294">
        <v>0</v>
      </c>
      <c r="Q210" s="286">
        <f t="shared" si="61"/>
        <v>16922</v>
      </c>
      <c r="R210" s="296">
        <v>822</v>
      </c>
      <c r="S210" s="296">
        <v>782</v>
      </c>
    </row>
    <row r="211" spans="1:19" ht="36">
      <c r="A211" s="530"/>
      <c r="B211" s="530"/>
      <c r="C211" s="492" t="s">
        <v>135</v>
      </c>
      <c r="D211" s="55" t="s">
        <v>206</v>
      </c>
      <c r="E211" s="320" t="s">
        <v>362</v>
      </c>
      <c r="F211" s="244">
        <v>10</v>
      </c>
      <c r="G211" s="291">
        <v>400</v>
      </c>
      <c r="H211" s="212">
        <f t="shared" si="59"/>
        <v>4100</v>
      </c>
      <c r="I211" s="314">
        <v>4000</v>
      </c>
      <c r="J211" s="314">
        <v>100</v>
      </c>
      <c r="K211" s="314">
        <v>0</v>
      </c>
      <c r="L211" s="279">
        <f t="shared" si="60"/>
        <v>4100</v>
      </c>
      <c r="M211" s="286">
        <f>Q211</f>
        <v>2105.7</v>
      </c>
      <c r="N211" s="286">
        <v>2060</v>
      </c>
      <c r="O211" s="294">
        <v>45.7</v>
      </c>
      <c r="P211" s="294">
        <v>0</v>
      </c>
      <c r="Q211" s="286">
        <f t="shared" si="61"/>
        <v>2105.7</v>
      </c>
      <c r="R211" s="299">
        <v>207</v>
      </c>
      <c r="S211" s="296">
        <v>11</v>
      </c>
    </row>
    <row r="212" spans="1:19" ht="61.5" customHeight="1">
      <c r="A212" s="530"/>
      <c r="B212" s="530"/>
      <c r="C212" s="492" t="s">
        <v>563</v>
      </c>
      <c r="D212" s="55" t="s">
        <v>207</v>
      </c>
      <c r="E212" s="320" t="s">
        <v>365</v>
      </c>
      <c r="F212" s="244">
        <v>6</v>
      </c>
      <c r="G212" s="291">
        <v>90</v>
      </c>
      <c r="H212" s="212">
        <f t="shared" si="59"/>
        <v>6057.8</v>
      </c>
      <c r="I212" s="314">
        <v>5980</v>
      </c>
      <c r="J212" s="314">
        <v>77.8</v>
      </c>
      <c r="K212" s="314">
        <v>0</v>
      </c>
      <c r="L212" s="279">
        <f t="shared" si="60"/>
        <v>6057.8</v>
      </c>
      <c r="M212" s="286">
        <f>Q212</f>
        <v>3371</v>
      </c>
      <c r="N212" s="286">
        <v>3332.5</v>
      </c>
      <c r="O212" s="294">
        <v>38.5</v>
      </c>
      <c r="P212" s="294">
        <v>0</v>
      </c>
      <c r="Q212" s="286">
        <f t="shared" si="61"/>
        <v>3371</v>
      </c>
      <c r="R212" s="296" t="s">
        <v>979</v>
      </c>
      <c r="S212" s="296" t="s">
        <v>980</v>
      </c>
    </row>
    <row r="213" spans="1:19" ht="51" customHeight="1">
      <c r="A213" s="530"/>
      <c r="B213" s="530"/>
      <c r="C213" s="492" t="s">
        <v>136</v>
      </c>
      <c r="D213" s="55" t="s">
        <v>261</v>
      </c>
      <c r="E213" s="320" t="s">
        <v>443</v>
      </c>
      <c r="F213" s="244">
        <v>2.4</v>
      </c>
      <c r="G213" s="291">
        <v>850</v>
      </c>
      <c r="H213" s="212">
        <f t="shared" si="59"/>
        <v>2040</v>
      </c>
      <c r="I213" s="314">
        <v>2040</v>
      </c>
      <c r="J213" s="314">
        <v>0</v>
      </c>
      <c r="K213" s="314">
        <v>0</v>
      </c>
      <c r="L213" s="279">
        <f t="shared" si="60"/>
        <v>2040</v>
      </c>
      <c r="M213" s="286">
        <f>Q213</f>
        <v>0</v>
      </c>
      <c r="N213" s="286">
        <v>0</v>
      </c>
      <c r="O213" s="294">
        <v>0</v>
      </c>
      <c r="P213" s="294">
        <v>0</v>
      </c>
      <c r="Q213" s="286">
        <f t="shared" si="61"/>
        <v>0</v>
      </c>
      <c r="R213" s="296">
        <v>0</v>
      </c>
      <c r="S213" s="296">
        <v>0</v>
      </c>
    </row>
    <row r="214" spans="1:19" ht="24">
      <c r="A214" s="530"/>
      <c r="B214" s="530"/>
      <c r="C214" s="492" t="s">
        <v>137</v>
      </c>
      <c r="D214" s="55" t="s">
        <v>258</v>
      </c>
      <c r="E214" s="320" t="s">
        <v>364</v>
      </c>
      <c r="F214" s="247">
        <v>3.75</v>
      </c>
      <c r="G214" s="291">
        <v>20</v>
      </c>
      <c r="H214" s="212">
        <f t="shared" si="59"/>
        <v>75</v>
      </c>
      <c r="I214" s="314">
        <v>75</v>
      </c>
      <c r="J214" s="314">
        <v>0</v>
      </c>
      <c r="K214" s="314">
        <v>0</v>
      </c>
      <c r="L214" s="279">
        <f t="shared" si="60"/>
        <v>75</v>
      </c>
      <c r="M214" s="286">
        <f>Q214</f>
        <v>0</v>
      </c>
      <c r="N214" s="286">
        <v>0</v>
      </c>
      <c r="O214" s="294">
        <v>0</v>
      </c>
      <c r="P214" s="294">
        <v>0</v>
      </c>
      <c r="Q214" s="286">
        <f t="shared" si="61"/>
        <v>0</v>
      </c>
      <c r="R214" s="299">
        <v>0</v>
      </c>
      <c r="S214" s="296">
        <v>0</v>
      </c>
    </row>
    <row r="215" spans="1:19" s="278" customFormat="1" ht="19.5" customHeight="1">
      <c r="A215" s="309"/>
      <c r="B215" s="34" t="s">
        <v>316</v>
      </c>
      <c r="C215" s="309"/>
      <c r="D215" s="279"/>
      <c r="E215" s="279"/>
      <c r="F215" s="309"/>
      <c r="G215" s="309"/>
      <c r="H215" s="279">
        <f>H214+H213+H212+H211+H210+H209+H208+H207</f>
        <v>43776.399999999994</v>
      </c>
      <c r="I215" s="279">
        <f aca="true" t="shared" si="62" ref="I215:Q215">I214+I213+I212+I211+I210+I209+I208+I207</f>
        <v>43130</v>
      </c>
      <c r="J215" s="279">
        <f t="shared" si="62"/>
        <v>646.4000000000001</v>
      </c>
      <c r="K215" s="279">
        <f t="shared" si="62"/>
        <v>0</v>
      </c>
      <c r="L215" s="279">
        <f t="shared" si="62"/>
        <v>43776.399999999994</v>
      </c>
      <c r="M215" s="279">
        <f t="shared" si="62"/>
        <v>22923.3</v>
      </c>
      <c r="N215" s="279">
        <f t="shared" si="62"/>
        <v>22560</v>
      </c>
      <c r="O215" s="279">
        <f t="shared" si="62"/>
        <v>363.3</v>
      </c>
      <c r="P215" s="279">
        <f t="shared" si="62"/>
        <v>0</v>
      </c>
      <c r="Q215" s="279">
        <f t="shared" si="62"/>
        <v>22923.3</v>
      </c>
      <c r="R215" s="279"/>
      <c r="S215" s="279"/>
    </row>
    <row r="216" spans="1:19" ht="58.5" customHeight="1">
      <c r="A216" s="534" t="s">
        <v>138</v>
      </c>
      <c r="B216" s="557" t="s">
        <v>322</v>
      </c>
      <c r="C216" s="492" t="s">
        <v>139</v>
      </c>
      <c r="D216" s="535" t="s">
        <v>609</v>
      </c>
      <c r="E216" s="639" t="s">
        <v>293</v>
      </c>
      <c r="F216" s="244">
        <v>350</v>
      </c>
      <c r="G216" s="291">
        <v>1</v>
      </c>
      <c r="H216" s="212">
        <f>L216</f>
        <v>350</v>
      </c>
      <c r="I216" s="300">
        <v>350</v>
      </c>
      <c r="J216" s="300">
        <v>0</v>
      </c>
      <c r="K216" s="313">
        <v>0</v>
      </c>
      <c r="L216" s="309">
        <f>I216+J216+K216</f>
        <v>350</v>
      </c>
      <c r="M216" s="286">
        <f>Q216</f>
        <v>0</v>
      </c>
      <c r="N216" s="294">
        <v>0</v>
      </c>
      <c r="O216" s="294">
        <v>0</v>
      </c>
      <c r="P216" s="294">
        <v>0</v>
      </c>
      <c r="Q216" s="286">
        <f>O216+N216</f>
        <v>0</v>
      </c>
      <c r="R216" s="299">
        <v>0</v>
      </c>
      <c r="S216" s="296">
        <v>0</v>
      </c>
    </row>
    <row r="217" spans="1:19" ht="50.25" customHeight="1">
      <c r="A217" s="530"/>
      <c r="B217" s="557"/>
      <c r="C217" s="492" t="s">
        <v>140</v>
      </c>
      <c r="D217" s="558"/>
      <c r="E217" s="640"/>
      <c r="F217" s="244" t="s">
        <v>502</v>
      </c>
      <c r="G217" s="291">
        <v>8</v>
      </c>
      <c r="H217" s="212">
        <f>L217</f>
        <v>521.3</v>
      </c>
      <c r="I217" s="300">
        <v>521.3</v>
      </c>
      <c r="J217" s="300">
        <v>0</v>
      </c>
      <c r="K217" s="313">
        <v>0</v>
      </c>
      <c r="L217" s="309">
        <f>I217+J217+K217</f>
        <v>521.3</v>
      </c>
      <c r="M217" s="286">
        <f>Q217</f>
        <v>206.4</v>
      </c>
      <c r="N217" s="286">
        <v>206.4</v>
      </c>
      <c r="O217" s="294">
        <v>0</v>
      </c>
      <c r="P217" s="294">
        <v>0</v>
      </c>
      <c r="Q217" s="286">
        <f>O217+N217</f>
        <v>206.4</v>
      </c>
      <c r="R217" s="296">
        <v>8</v>
      </c>
      <c r="S217" s="296">
        <v>7</v>
      </c>
    </row>
    <row r="218" spans="1:19" s="278" customFormat="1" ht="21.75" customHeight="1">
      <c r="A218" s="107"/>
      <c r="B218" s="108" t="s">
        <v>316</v>
      </c>
      <c r="C218" s="309"/>
      <c r="D218" s="309"/>
      <c r="E218" s="309"/>
      <c r="F218" s="109"/>
      <c r="G218" s="309"/>
      <c r="H218" s="309">
        <f>SUM(H216:H217)</f>
        <v>871.3</v>
      </c>
      <c r="I218" s="309">
        <f aca="true" t="shared" si="63" ref="I218:Q218">SUM(I216:I217)</f>
        <v>871.3</v>
      </c>
      <c r="J218" s="309">
        <f t="shared" si="63"/>
        <v>0</v>
      </c>
      <c r="K218" s="309">
        <f t="shared" si="63"/>
        <v>0</v>
      </c>
      <c r="L218" s="309">
        <f t="shared" si="63"/>
        <v>871.3</v>
      </c>
      <c r="M218" s="309">
        <f t="shared" si="63"/>
        <v>206.4</v>
      </c>
      <c r="N218" s="309">
        <f t="shared" si="63"/>
        <v>206.4</v>
      </c>
      <c r="O218" s="309">
        <f t="shared" si="63"/>
        <v>0</v>
      </c>
      <c r="P218" s="309">
        <f t="shared" si="63"/>
        <v>0</v>
      </c>
      <c r="Q218" s="309">
        <f t="shared" si="63"/>
        <v>206.4</v>
      </c>
      <c r="R218" s="309"/>
      <c r="S218" s="309"/>
    </row>
    <row r="219" spans="1:19" ht="138" customHeight="1">
      <c r="A219" s="530" t="s">
        <v>143</v>
      </c>
      <c r="B219" s="534" t="s">
        <v>323</v>
      </c>
      <c r="C219" s="134" t="s">
        <v>141</v>
      </c>
      <c r="D219" s="61" t="s">
        <v>294</v>
      </c>
      <c r="E219" s="641" t="s">
        <v>444</v>
      </c>
      <c r="F219" s="255" t="s">
        <v>754</v>
      </c>
      <c r="G219" s="291">
        <v>5362</v>
      </c>
      <c r="H219" s="212">
        <f>L219</f>
        <v>84007.90000000001</v>
      </c>
      <c r="I219" s="300">
        <v>82665.1</v>
      </c>
      <c r="J219" s="300">
        <v>1342.8</v>
      </c>
      <c r="K219" s="300">
        <v>0</v>
      </c>
      <c r="L219" s="309">
        <f>I219+J219+K219</f>
        <v>84007.90000000001</v>
      </c>
      <c r="M219" s="286">
        <f aca="true" t="shared" si="64" ref="M219:M227">Q219</f>
        <v>35511.4</v>
      </c>
      <c r="N219" s="319">
        <v>34987.1</v>
      </c>
      <c r="O219" s="319">
        <v>524.3</v>
      </c>
      <c r="P219" s="294">
        <v>0</v>
      </c>
      <c r="Q219" s="286">
        <f aca="true" t="shared" si="65" ref="Q219:Q227">O219+N219</f>
        <v>35511.4</v>
      </c>
      <c r="R219" s="91">
        <v>1927</v>
      </c>
      <c r="S219" s="296">
        <v>141</v>
      </c>
    </row>
    <row r="220" spans="1:19" ht="138" customHeight="1">
      <c r="A220" s="530"/>
      <c r="B220" s="530"/>
      <c r="C220" s="134" t="s">
        <v>527</v>
      </c>
      <c r="D220" s="61"/>
      <c r="E220" s="642"/>
      <c r="F220" s="244" t="s">
        <v>755</v>
      </c>
      <c r="G220" s="291">
        <v>587</v>
      </c>
      <c r="H220" s="212">
        <v>4030.5</v>
      </c>
      <c r="I220" s="300">
        <v>0</v>
      </c>
      <c r="J220" s="300">
        <v>4030.5</v>
      </c>
      <c r="K220" s="300">
        <v>0</v>
      </c>
      <c r="L220" s="309">
        <f aca="true" t="shared" si="66" ref="L220:L227">I220+J220+K220</f>
        <v>4030.5</v>
      </c>
      <c r="M220" s="286">
        <f t="shared" si="64"/>
        <v>2558.7</v>
      </c>
      <c r="N220" s="319">
        <v>0</v>
      </c>
      <c r="O220" s="319">
        <v>2558.7</v>
      </c>
      <c r="P220" s="294">
        <v>0</v>
      </c>
      <c r="Q220" s="286">
        <f t="shared" si="65"/>
        <v>2558.7</v>
      </c>
      <c r="R220" s="91">
        <v>221</v>
      </c>
      <c r="S220" s="296">
        <v>30</v>
      </c>
    </row>
    <row r="221" spans="1:19" ht="69" customHeight="1">
      <c r="A221" s="530"/>
      <c r="B221" s="530"/>
      <c r="C221" s="134" t="s">
        <v>142</v>
      </c>
      <c r="D221" s="61" t="s">
        <v>295</v>
      </c>
      <c r="E221" s="641" t="s">
        <v>445</v>
      </c>
      <c r="F221" s="244" t="s">
        <v>757</v>
      </c>
      <c r="G221" s="291">
        <v>1200</v>
      </c>
      <c r="H221" s="212">
        <v>25262.7</v>
      </c>
      <c r="I221" s="300">
        <v>25058.2</v>
      </c>
      <c r="J221" s="300">
        <v>204.5</v>
      </c>
      <c r="K221" s="300">
        <v>0</v>
      </c>
      <c r="L221" s="309">
        <f t="shared" si="66"/>
        <v>25262.7</v>
      </c>
      <c r="M221" s="286">
        <f t="shared" si="64"/>
        <v>9635</v>
      </c>
      <c r="N221" s="319">
        <v>9503.4</v>
      </c>
      <c r="O221" s="319">
        <v>131.6</v>
      </c>
      <c r="P221" s="294">
        <v>0</v>
      </c>
      <c r="Q221" s="319">
        <f t="shared" si="65"/>
        <v>9635</v>
      </c>
      <c r="R221" s="91">
        <v>628</v>
      </c>
      <c r="S221" s="296">
        <v>39</v>
      </c>
    </row>
    <row r="222" spans="1:19" ht="95.25" customHeight="1">
      <c r="A222" s="530"/>
      <c r="B222" s="530"/>
      <c r="C222" s="134" t="s">
        <v>526</v>
      </c>
      <c r="D222" s="61"/>
      <c r="E222" s="642"/>
      <c r="F222" s="244" t="s">
        <v>756</v>
      </c>
      <c r="G222" s="291">
        <v>42</v>
      </c>
      <c r="H222" s="212">
        <v>17042.8</v>
      </c>
      <c r="I222" s="300">
        <v>17042.8</v>
      </c>
      <c r="J222" s="300">
        <v>0</v>
      </c>
      <c r="K222" s="300">
        <v>0</v>
      </c>
      <c r="L222" s="309">
        <f t="shared" si="66"/>
        <v>17042.8</v>
      </c>
      <c r="M222" s="286">
        <f t="shared" si="64"/>
        <v>5952.9</v>
      </c>
      <c r="N222" s="319">
        <v>5952.9</v>
      </c>
      <c r="O222" s="319">
        <v>0</v>
      </c>
      <c r="P222" s="294">
        <v>0</v>
      </c>
      <c r="Q222" s="319">
        <f t="shared" si="65"/>
        <v>5952.9</v>
      </c>
      <c r="R222" s="91">
        <v>21</v>
      </c>
      <c r="S222" s="296">
        <v>1</v>
      </c>
    </row>
    <row r="223" spans="1:19" ht="66.75" customHeight="1">
      <c r="A223" s="531"/>
      <c r="B223" s="530"/>
      <c r="C223" s="134" t="s">
        <v>176</v>
      </c>
      <c r="D223" s="72" t="s">
        <v>296</v>
      </c>
      <c r="E223" s="331" t="s">
        <v>446</v>
      </c>
      <c r="F223" s="254">
        <v>0.35</v>
      </c>
      <c r="G223" s="291">
        <v>8</v>
      </c>
      <c r="H223" s="212">
        <f>L223</f>
        <v>30.6</v>
      </c>
      <c r="I223" s="300">
        <v>28</v>
      </c>
      <c r="J223" s="300">
        <v>2.6</v>
      </c>
      <c r="K223" s="300">
        <v>0</v>
      </c>
      <c r="L223" s="309">
        <f t="shared" si="66"/>
        <v>30.6</v>
      </c>
      <c r="M223" s="286">
        <f t="shared" si="64"/>
        <v>13.299999999999999</v>
      </c>
      <c r="N223" s="319">
        <v>12.2</v>
      </c>
      <c r="O223" s="319">
        <v>1.1</v>
      </c>
      <c r="P223" s="294">
        <v>0</v>
      </c>
      <c r="Q223" s="319">
        <f t="shared" si="65"/>
        <v>13.299999999999999</v>
      </c>
      <c r="R223" s="296">
        <v>7</v>
      </c>
      <c r="S223" s="296">
        <v>0</v>
      </c>
    </row>
    <row r="224" spans="1:19" ht="66.75" customHeight="1">
      <c r="A224" s="39"/>
      <c r="B224" s="530"/>
      <c r="C224" s="134" t="s">
        <v>547</v>
      </c>
      <c r="D224" s="72" t="s">
        <v>421</v>
      </c>
      <c r="E224" s="331" t="s">
        <v>553</v>
      </c>
      <c r="F224" s="251">
        <v>15</v>
      </c>
      <c r="G224" s="291">
        <v>5</v>
      </c>
      <c r="H224" s="212">
        <f>L224</f>
        <v>910.8</v>
      </c>
      <c r="I224" s="300">
        <v>900</v>
      </c>
      <c r="J224" s="300">
        <v>10.8</v>
      </c>
      <c r="K224" s="300">
        <v>0</v>
      </c>
      <c r="L224" s="309">
        <f t="shared" si="66"/>
        <v>910.8</v>
      </c>
      <c r="M224" s="286">
        <f t="shared" si="64"/>
        <v>499.9</v>
      </c>
      <c r="N224" s="319">
        <v>494</v>
      </c>
      <c r="O224" s="319">
        <v>5.9</v>
      </c>
      <c r="P224" s="294">
        <v>0</v>
      </c>
      <c r="Q224" s="319">
        <f t="shared" si="65"/>
        <v>499.9</v>
      </c>
      <c r="R224" s="91">
        <v>6</v>
      </c>
      <c r="S224" s="296">
        <v>1</v>
      </c>
    </row>
    <row r="225" spans="1:19" ht="83.25" customHeight="1">
      <c r="A225" s="40"/>
      <c r="B225" s="530"/>
      <c r="C225" s="492" t="s">
        <v>564</v>
      </c>
      <c r="D225" s="72"/>
      <c r="E225" s="300" t="s">
        <v>567</v>
      </c>
      <c r="F225" s="244" t="s">
        <v>568</v>
      </c>
      <c r="G225" s="82" t="s">
        <v>602</v>
      </c>
      <c r="H225" s="212">
        <f>L225</f>
        <v>777.2</v>
      </c>
      <c r="I225" s="300">
        <v>768</v>
      </c>
      <c r="J225" s="68">
        <v>9.2</v>
      </c>
      <c r="K225" s="300">
        <v>0</v>
      </c>
      <c r="L225" s="309">
        <f t="shared" si="66"/>
        <v>777.2</v>
      </c>
      <c r="M225" s="286">
        <f t="shared" si="64"/>
        <v>411.2</v>
      </c>
      <c r="N225" s="319">
        <v>407</v>
      </c>
      <c r="O225" s="319">
        <v>4.2</v>
      </c>
      <c r="P225" s="294">
        <v>0</v>
      </c>
      <c r="Q225" s="319">
        <f t="shared" si="65"/>
        <v>411.2</v>
      </c>
      <c r="R225" s="91">
        <v>19</v>
      </c>
      <c r="S225" s="296" t="s">
        <v>599</v>
      </c>
    </row>
    <row r="226" spans="1:19" ht="83.25" customHeight="1">
      <c r="A226" s="40"/>
      <c r="B226" s="530"/>
      <c r="C226" s="492" t="s">
        <v>565</v>
      </c>
      <c r="D226" s="72"/>
      <c r="E226" s="300" t="s">
        <v>586</v>
      </c>
      <c r="F226" s="244" t="s">
        <v>569</v>
      </c>
      <c r="G226" s="82">
        <v>44</v>
      </c>
      <c r="H226" s="212">
        <f>L226</f>
        <v>1951.1</v>
      </c>
      <c r="I226" s="300">
        <v>1927</v>
      </c>
      <c r="J226" s="68">
        <v>24.1</v>
      </c>
      <c r="K226" s="300">
        <v>0</v>
      </c>
      <c r="L226" s="309">
        <f t="shared" si="66"/>
        <v>1951.1</v>
      </c>
      <c r="M226" s="286">
        <f t="shared" si="64"/>
        <v>757</v>
      </c>
      <c r="N226" s="319">
        <v>747.9</v>
      </c>
      <c r="O226" s="319">
        <v>9.1</v>
      </c>
      <c r="P226" s="294">
        <v>0</v>
      </c>
      <c r="Q226" s="319">
        <f t="shared" si="65"/>
        <v>757</v>
      </c>
      <c r="R226" s="91">
        <v>17</v>
      </c>
      <c r="S226" s="296" t="s">
        <v>895</v>
      </c>
    </row>
    <row r="227" spans="1:19" ht="83.25" customHeight="1">
      <c r="A227" s="159"/>
      <c r="B227" s="531"/>
      <c r="C227" s="492" t="s">
        <v>566</v>
      </c>
      <c r="D227" s="72"/>
      <c r="E227" s="300" t="s">
        <v>588</v>
      </c>
      <c r="F227" s="244" t="s">
        <v>570</v>
      </c>
      <c r="G227" s="82" t="s">
        <v>587</v>
      </c>
      <c r="H227" s="212">
        <f>L227</f>
        <v>1335.8</v>
      </c>
      <c r="I227" s="300">
        <v>1320</v>
      </c>
      <c r="J227" s="68">
        <v>15.8</v>
      </c>
      <c r="K227" s="300">
        <v>0</v>
      </c>
      <c r="L227" s="309">
        <f t="shared" si="66"/>
        <v>1335.8</v>
      </c>
      <c r="M227" s="286">
        <f t="shared" si="64"/>
        <v>142.2</v>
      </c>
      <c r="N227" s="319">
        <v>140.5</v>
      </c>
      <c r="O227" s="319">
        <v>1.7</v>
      </c>
      <c r="P227" s="294">
        <v>0</v>
      </c>
      <c r="Q227" s="319">
        <f t="shared" si="65"/>
        <v>142.2</v>
      </c>
      <c r="R227" s="91">
        <v>9</v>
      </c>
      <c r="S227" s="296">
        <v>1</v>
      </c>
    </row>
    <row r="228" spans="1:19" s="278" customFormat="1" ht="22.5" customHeight="1">
      <c r="A228" s="309"/>
      <c r="B228" s="105" t="s">
        <v>316</v>
      </c>
      <c r="C228" s="106"/>
      <c r="D228" s="309"/>
      <c r="E228" s="309"/>
      <c r="F228" s="144"/>
      <c r="G228" s="309"/>
      <c r="H228" s="309">
        <f>H227+H226+H225+H224+H223+H222+H221+H220+H219</f>
        <v>135349.40000000002</v>
      </c>
      <c r="I228" s="309">
        <f aca="true" t="shared" si="67" ref="I228:Q228">I227+I226+I225+I224+I223+I222+I221+I220+I219</f>
        <v>129709.1</v>
      </c>
      <c r="J228" s="309">
        <f t="shared" si="67"/>
        <v>5640.3</v>
      </c>
      <c r="K228" s="309">
        <f t="shared" si="67"/>
        <v>0</v>
      </c>
      <c r="L228" s="309">
        <f t="shared" si="67"/>
        <v>135349.40000000002</v>
      </c>
      <c r="M228" s="309">
        <f t="shared" si="67"/>
        <v>55481.600000000006</v>
      </c>
      <c r="N228" s="309">
        <f t="shared" si="67"/>
        <v>52245</v>
      </c>
      <c r="O228" s="309">
        <f t="shared" si="67"/>
        <v>3236.5999999999995</v>
      </c>
      <c r="P228" s="309">
        <f t="shared" si="67"/>
        <v>0</v>
      </c>
      <c r="Q228" s="309">
        <f t="shared" si="67"/>
        <v>55481.600000000006</v>
      </c>
      <c r="R228" s="309"/>
      <c r="S228" s="309"/>
    </row>
    <row r="229" spans="1:19" ht="48">
      <c r="A229" s="492" t="s">
        <v>146</v>
      </c>
      <c r="B229" s="493" t="s">
        <v>144</v>
      </c>
      <c r="C229" s="492" t="s">
        <v>145</v>
      </c>
      <c r="D229" s="55" t="s">
        <v>201</v>
      </c>
      <c r="E229" s="320" t="s">
        <v>447</v>
      </c>
      <c r="F229" s="244">
        <v>75.86</v>
      </c>
      <c r="G229" s="291">
        <v>22</v>
      </c>
      <c r="H229" s="212">
        <f>L229</f>
        <v>20227.3</v>
      </c>
      <c r="I229" s="314">
        <v>20027</v>
      </c>
      <c r="J229" s="314">
        <v>200.3</v>
      </c>
      <c r="K229" s="314">
        <v>0</v>
      </c>
      <c r="L229" s="279">
        <f>I229+J229+K229</f>
        <v>20227.3</v>
      </c>
      <c r="M229" s="286">
        <f>Q229</f>
        <v>11170.3</v>
      </c>
      <c r="N229" s="294">
        <v>11093.4</v>
      </c>
      <c r="O229" s="294">
        <v>76.9</v>
      </c>
      <c r="P229" s="294">
        <v>0</v>
      </c>
      <c r="Q229" s="286">
        <f>N229+O229+P229</f>
        <v>11170.3</v>
      </c>
      <c r="R229" s="296">
        <v>20</v>
      </c>
      <c r="S229" s="296">
        <v>20</v>
      </c>
    </row>
    <row r="230" spans="1:19" s="278" customFormat="1" ht="21.75" customHeight="1">
      <c r="A230" s="309"/>
      <c r="B230" s="34" t="s">
        <v>316</v>
      </c>
      <c r="C230" s="309"/>
      <c r="D230" s="279"/>
      <c r="E230" s="279"/>
      <c r="F230" s="309"/>
      <c r="G230" s="309"/>
      <c r="H230" s="279">
        <f>SUM(H229)</f>
        <v>20227.3</v>
      </c>
      <c r="I230" s="279">
        <f aca="true" t="shared" si="68" ref="I230:Q230">SUM(I229)</f>
        <v>20027</v>
      </c>
      <c r="J230" s="279">
        <f t="shared" si="68"/>
        <v>200.3</v>
      </c>
      <c r="K230" s="279">
        <f t="shared" si="68"/>
        <v>0</v>
      </c>
      <c r="L230" s="279">
        <f t="shared" si="68"/>
        <v>20227.3</v>
      </c>
      <c r="M230" s="279">
        <f t="shared" si="68"/>
        <v>11170.3</v>
      </c>
      <c r="N230" s="279">
        <f t="shared" si="68"/>
        <v>11093.4</v>
      </c>
      <c r="O230" s="279">
        <f t="shared" si="68"/>
        <v>76.9</v>
      </c>
      <c r="P230" s="279">
        <f t="shared" si="68"/>
        <v>0</v>
      </c>
      <c r="Q230" s="279">
        <f t="shared" si="68"/>
        <v>11170.3</v>
      </c>
      <c r="R230" s="279"/>
      <c r="S230" s="101"/>
    </row>
    <row r="231" spans="1:19" ht="48">
      <c r="A231" s="489" t="s">
        <v>331</v>
      </c>
      <c r="B231" s="493" t="s">
        <v>147</v>
      </c>
      <c r="C231" s="492" t="s">
        <v>148</v>
      </c>
      <c r="D231" s="55" t="s">
        <v>199</v>
      </c>
      <c r="E231" s="320" t="s">
        <v>448</v>
      </c>
      <c r="F231" s="244">
        <v>35.22</v>
      </c>
      <c r="G231" s="291">
        <v>228</v>
      </c>
      <c r="H231" s="212">
        <f>L231</f>
        <v>89780.6</v>
      </c>
      <c r="I231" s="314">
        <v>88968</v>
      </c>
      <c r="J231" s="314">
        <v>812.6</v>
      </c>
      <c r="K231" s="314">
        <v>0</v>
      </c>
      <c r="L231" s="279">
        <f>I231+J231+K231</f>
        <v>89780.6</v>
      </c>
      <c r="M231" s="286">
        <f>Q231</f>
        <v>53207.4</v>
      </c>
      <c r="N231" s="294">
        <v>52813.3</v>
      </c>
      <c r="O231" s="294">
        <v>394.1</v>
      </c>
      <c r="P231" s="294">
        <v>0</v>
      </c>
      <c r="Q231" s="286">
        <f>N231+O231+P231</f>
        <v>53207.4</v>
      </c>
      <c r="R231" s="296">
        <v>235</v>
      </c>
      <c r="S231" s="296">
        <v>235</v>
      </c>
    </row>
    <row r="232" spans="1:19" s="278" customFormat="1" ht="27" customHeight="1">
      <c r="A232" s="101"/>
      <c r="B232" s="34" t="s">
        <v>316</v>
      </c>
      <c r="C232" s="309"/>
      <c r="D232" s="279"/>
      <c r="E232" s="279"/>
      <c r="F232" s="309"/>
      <c r="G232" s="309"/>
      <c r="H232" s="279">
        <f>SUM(H231)</f>
        <v>89780.6</v>
      </c>
      <c r="I232" s="279">
        <f aca="true" t="shared" si="69" ref="I232:Q232">SUM(I231)</f>
        <v>88968</v>
      </c>
      <c r="J232" s="279">
        <f t="shared" si="69"/>
        <v>812.6</v>
      </c>
      <c r="K232" s="279">
        <f t="shared" si="69"/>
        <v>0</v>
      </c>
      <c r="L232" s="279">
        <f t="shared" si="69"/>
        <v>89780.6</v>
      </c>
      <c r="M232" s="279">
        <f t="shared" si="69"/>
        <v>53207.4</v>
      </c>
      <c r="N232" s="279">
        <f t="shared" si="69"/>
        <v>52813.3</v>
      </c>
      <c r="O232" s="279">
        <f t="shared" si="69"/>
        <v>394.1</v>
      </c>
      <c r="P232" s="279">
        <f t="shared" si="69"/>
        <v>0</v>
      </c>
      <c r="Q232" s="279">
        <f t="shared" si="69"/>
        <v>53207.4</v>
      </c>
      <c r="R232" s="279"/>
      <c r="S232" s="279"/>
    </row>
    <row r="233" spans="1:19" ht="19.5" customHeight="1">
      <c r="A233" s="554" t="s">
        <v>149</v>
      </c>
      <c r="B233" s="554"/>
      <c r="C233" s="554"/>
      <c r="D233" s="554"/>
      <c r="E233" s="554"/>
      <c r="F233" s="554"/>
      <c r="G233" s="6"/>
      <c r="H233" s="303"/>
      <c r="I233" s="303"/>
      <c r="J233" s="303"/>
      <c r="K233" s="303"/>
      <c r="L233" s="303"/>
      <c r="M233" s="294"/>
      <c r="N233" s="294"/>
      <c r="O233" s="294"/>
      <c r="P233" s="294"/>
      <c r="Q233" s="286"/>
      <c r="R233" s="296"/>
      <c r="S233" s="296"/>
    </row>
    <row r="234" spans="1:19" ht="92.25" customHeight="1">
      <c r="A234" s="534" t="s">
        <v>7</v>
      </c>
      <c r="B234" s="534" t="s">
        <v>301</v>
      </c>
      <c r="C234" s="534" t="s">
        <v>482</v>
      </c>
      <c r="D234" s="551" t="s">
        <v>416</v>
      </c>
      <c r="E234" s="582" t="s">
        <v>603</v>
      </c>
      <c r="F234" s="528" t="s">
        <v>485</v>
      </c>
      <c r="G234" s="547" t="s">
        <v>740</v>
      </c>
      <c r="H234" s="212">
        <f>L234</f>
        <v>91.5</v>
      </c>
      <c r="I234" s="300">
        <v>91.5</v>
      </c>
      <c r="J234" s="300">
        <v>0</v>
      </c>
      <c r="K234" s="300">
        <v>0</v>
      </c>
      <c r="L234" s="309">
        <f>J234+I234+K234</f>
        <v>91.5</v>
      </c>
      <c r="M234" s="286">
        <f>SUM(N234:P234)</f>
        <v>0</v>
      </c>
      <c r="N234" s="549">
        <v>0</v>
      </c>
      <c r="O234" s="294">
        <v>0</v>
      </c>
      <c r="P234" s="294">
        <v>0</v>
      </c>
      <c r="Q234" s="286">
        <f>N234</f>
        <v>0</v>
      </c>
      <c r="R234" s="537" t="s">
        <v>628</v>
      </c>
      <c r="S234" s="570">
        <v>0</v>
      </c>
    </row>
    <row r="235" spans="1:19" ht="69.75" customHeight="1">
      <c r="A235" s="531"/>
      <c r="B235" s="531"/>
      <c r="C235" s="531"/>
      <c r="D235" s="553"/>
      <c r="E235" s="583"/>
      <c r="F235" s="529"/>
      <c r="G235" s="548"/>
      <c r="H235" s="212">
        <f>L235</f>
        <v>142.6</v>
      </c>
      <c r="I235" s="83">
        <v>142.6</v>
      </c>
      <c r="J235" s="300">
        <v>0</v>
      </c>
      <c r="K235" s="300">
        <v>0</v>
      </c>
      <c r="L235" s="309">
        <f>J235+I235+K235</f>
        <v>142.6</v>
      </c>
      <c r="M235" s="286">
        <f>SUM(N235:P235)</f>
        <v>0</v>
      </c>
      <c r="N235" s="550"/>
      <c r="O235" s="294">
        <v>0</v>
      </c>
      <c r="P235" s="294">
        <v>0</v>
      </c>
      <c r="Q235" s="286">
        <f>N235</f>
        <v>0</v>
      </c>
      <c r="R235" s="538"/>
      <c r="S235" s="571"/>
    </row>
    <row r="236" spans="1:19" s="278" customFormat="1" ht="27.75" customHeight="1">
      <c r="A236" s="309"/>
      <c r="B236" s="34" t="s">
        <v>316</v>
      </c>
      <c r="C236" s="309"/>
      <c r="D236" s="309"/>
      <c r="E236" s="309"/>
      <c r="F236" s="309"/>
      <c r="G236" s="309"/>
      <c r="H236" s="309">
        <f aca="true" t="shared" si="70" ref="H236:Q236">SUM(H234:H235)</f>
        <v>234.1</v>
      </c>
      <c r="I236" s="309">
        <f t="shared" si="70"/>
        <v>234.1</v>
      </c>
      <c r="J236" s="309">
        <f t="shared" si="70"/>
        <v>0</v>
      </c>
      <c r="K236" s="309">
        <f t="shared" si="70"/>
        <v>0</v>
      </c>
      <c r="L236" s="309">
        <f t="shared" si="70"/>
        <v>234.1</v>
      </c>
      <c r="M236" s="309">
        <f t="shared" si="70"/>
        <v>0</v>
      </c>
      <c r="N236" s="309">
        <f t="shared" si="70"/>
        <v>0</v>
      </c>
      <c r="O236" s="309">
        <f t="shared" si="70"/>
        <v>0</v>
      </c>
      <c r="P236" s="309">
        <f t="shared" si="70"/>
        <v>0</v>
      </c>
      <c r="Q236" s="309">
        <f t="shared" si="70"/>
        <v>0</v>
      </c>
      <c r="R236" s="309"/>
      <c r="S236" s="309"/>
    </row>
    <row r="237" spans="1:19" ht="47.25" customHeight="1">
      <c r="A237" s="492" t="s">
        <v>11</v>
      </c>
      <c r="B237" s="17" t="s">
        <v>307</v>
      </c>
      <c r="C237" s="492" t="s">
        <v>154</v>
      </c>
      <c r="D237" s="73" t="s">
        <v>178</v>
      </c>
      <c r="E237" s="304" t="s">
        <v>449</v>
      </c>
      <c r="F237" s="244" t="s">
        <v>501</v>
      </c>
      <c r="G237" s="291">
        <v>245</v>
      </c>
      <c r="H237" s="214">
        <f>L237</f>
        <v>7467.6</v>
      </c>
      <c r="I237" s="301">
        <v>7350</v>
      </c>
      <c r="J237" s="301">
        <v>117.6</v>
      </c>
      <c r="K237" s="301">
        <v>0</v>
      </c>
      <c r="L237" s="279">
        <f>J237+I237+K237</f>
        <v>7467.6</v>
      </c>
      <c r="M237" s="286">
        <f>Q237</f>
        <v>4238.2</v>
      </c>
      <c r="N237" s="286">
        <v>4170.8</v>
      </c>
      <c r="O237" s="294">
        <v>67.4</v>
      </c>
      <c r="P237" s="294">
        <v>0</v>
      </c>
      <c r="Q237" s="286">
        <f>O237+N237</f>
        <v>4238.2</v>
      </c>
      <c r="R237" s="299">
        <v>204</v>
      </c>
      <c r="S237" s="296">
        <v>30</v>
      </c>
    </row>
    <row r="238" spans="1:19" s="278" customFormat="1" ht="30.75" customHeight="1">
      <c r="A238" s="309"/>
      <c r="B238" s="103" t="s">
        <v>316</v>
      </c>
      <c r="C238" s="309"/>
      <c r="D238" s="309"/>
      <c r="E238" s="309"/>
      <c r="F238" s="309"/>
      <c r="G238" s="309"/>
      <c r="H238" s="279">
        <f>SUM(H237)</f>
        <v>7467.6</v>
      </c>
      <c r="I238" s="279">
        <f aca="true" t="shared" si="71" ref="I238:Q238">SUM(I237)</f>
        <v>7350</v>
      </c>
      <c r="J238" s="279">
        <f t="shared" si="71"/>
        <v>117.6</v>
      </c>
      <c r="K238" s="279">
        <f t="shared" si="71"/>
        <v>0</v>
      </c>
      <c r="L238" s="279">
        <f t="shared" si="71"/>
        <v>7467.6</v>
      </c>
      <c r="M238" s="279">
        <f t="shared" si="71"/>
        <v>4238.2</v>
      </c>
      <c r="N238" s="279">
        <f t="shared" si="71"/>
        <v>4170.8</v>
      </c>
      <c r="O238" s="279">
        <f t="shared" si="71"/>
        <v>67.4</v>
      </c>
      <c r="P238" s="279">
        <f t="shared" si="71"/>
        <v>0</v>
      </c>
      <c r="Q238" s="279">
        <f t="shared" si="71"/>
        <v>4238.2</v>
      </c>
      <c r="R238" s="279"/>
      <c r="S238" s="279"/>
    </row>
    <row r="239" spans="1:19" ht="27" customHeight="1">
      <c r="A239" s="492" t="s">
        <v>13</v>
      </c>
      <c r="B239" s="534" t="s">
        <v>659</v>
      </c>
      <c r="C239" s="492" t="s">
        <v>516</v>
      </c>
      <c r="D239" s="551" t="s">
        <v>302</v>
      </c>
      <c r="E239" s="203"/>
      <c r="F239" s="492"/>
      <c r="G239" s="291"/>
      <c r="H239" s="214"/>
      <c r="I239" s="300"/>
      <c r="J239" s="300"/>
      <c r="K239" s="300"/>
      <c r="L239" s="300"/>
      <c r="M239" s="294"/>
      <c r="N239" s="294"/>
      <c r="O239" s="294"/>
      <c r="P239" s="294"/>
      <c r="Q239" s="286"/>
      <c r="R239" s="296"/>
      <c r="S239" s="296"/>
    </row>
    <row r="240" spans="1:19" ht="24">
      <c r="A240" s="492"/>
      <c r="B240" s="530"/>
      <c r="C240" s="492" t="s">
        <v>506</v>
      </c>
      <c r="D240" s="552"/>
      <c r="E240" s="291" t="s">
        <v>648</v>
      </c>
      <c r="F240" s="244" t="s">
        <v>515</v>
      </c>
      <c r="G240" s="87"/>
      <c r="H240" s="214">
        <f>L240</f>
        <v>23.1</v>
      </c>
      <c r="I240" s="300">
        <v>0</v>
      </c>
      <c r="J240" s="300">
        <v>23.1</v>
      </c>
      <c r="K240" s="300">
        <v>0</v>
      </c>
      <c r="L240" s="309">
        <f>I240+J240+K240</f>
        <v>23.1</v>
      </c>
      <c r="M240" s="286">
        <f>Q240</f>
        <v>23.1</v>
      </c>
      <c r="N240" s="294">
        <v>0</v>
      </c>
      <c r="O240" s="294">
        <v>23.1</v>
      </c>
      <c r="P240" s="294">
        <v>0</v>
      </c>
      <c r="Q240" s="286">
        <f>N240+O240+P240</f>
        <v>23.1</v>
      </c>
      <c r="R240" s="296">
        <v>0</v>
      </c>
      <c r="S240" s="296">
        <v>0</v>
      </c>
    </row>
    <row r="241" spans="1:19" ht="74.25" customHeight="1">
      <c r="A241" s="492"/>
      <c r="B241" s="530"/>
      <c r="C241" s="211" t="s">
        <v>507</v>
      </c>
      <c r="D241" s="552"/>
      <c r="E241" s="291" t="s">
        <v>649</v>
      </c>
      <c r="F241" s="244" t="s">
        <v>660</v>
      </c>
      <c r="G241" s="87">
        <v>250</v>
      </c>
      <c r="H241" s="214">
        <f aca="true" t="shared" si="72" ref="H241:H254">L241</f>
        <v>3345.7</v>
      </c>
      <c r="I241" s="300">
        <v>0</v>
      </c>
      <c r="J241" s="300">
        <v>0</v>
      </c>
      <c r="K241" s="300">
        <v>3345.7</v>
      </c>
      <c r="L241" s="309">
        <f aca="true" t="shared" si="73" ref="L241:L253">I241+J241+K241</f>
        <v>3345.7</v>
      </c>
      <c r="M241" s="286">
        <f>Q241</f>
        <v>1299.4</v>
      </c>
      <c r="N241" s="294">
        <v>0</v>
      </c>
      <c r="O241" s="294">
        <v>0</v>
      </c>
      <c r="P241" s="294">
        <v>1299.4</v>
      </c>
      <c r="Q241" s="286">
        <f>N241+O241+P241</f>
        <v>1299.4</v>
      </c>
      <c r="R241" s="204">
        <v>32</v>
      </c>
      <c r="S241" s="296">
        <v>10</v>
      </c>
    </row>
    <row r="242" spans="1:19" ht="168" customHeight="1">
      <c r="A242" s="492"/>
      <c r="B242" s="530"/>
      <c r="C242" s="211" t="s">
        <v>508</v>
      </c>
      <c r="D242" s="552"/>
      <c r="E242" s="291" t="s">
        <v>650</v>
      </c>
      <c r="F242" s="244" t="s">
        <v>660</v>
      </c>
      <c r="G242" s="87">
        <v>25</v>
      </c>
      <c r="H242" s="214">
        <f t="shared" si="72"/>
        <v>841.2</v>
      </c>
      <c r="I242" s="300">
        <v>0</v>
      </c>
      <c r="J242" s="300">
        <v>0</v>
      </c>
      <c r="K242" s="300">
        <v>841.2</v>
      </c>
      <c r="L242" s="309">
        <f t="shared" si="73"/>
        <v>841.2</v>
      </c>
      <c r="M242" s="286">
        <f>Q242</f>
        <v>170</v>
      </c>
      <c r="N242" s="294">
        <v>0</v>
      </c>
      <c r="O242" s="294">
        <v>0</v>
      </c>
      <c r="P242" s="294">
        <v>170</v>
      </c>
      <c r="Q242" s="286">
        <f aca="true" t="shared" si="74" ref="Q242:Q253">N242+O242+P242</f>
        <v>170</v>
      </c>
      <c r="R242" s="204">
        <v>5</v>
      </c>
      <c r="S242" s="296">
        <v>1</v>
      </c>
    </row>
    <row r="243" spans="1:19" ht="60" customHeight="1">
      <c r="A243" s="492"/>
      <c r="B243" s="530"/>
      <c r="C243" s="211" t="s">
        <v>509</v>
      </c>
      <c r="D243" s="552"/>
      <c r="E243" s="291" t="s">
        <v>651</v>
      </c>
      <c r="F243" s="244" t="s">
        <v>660</v>
      </c>
      <c r="G243" s="87">
        <v>0</v>
      </c>
      <c r="H243" s="214">
        <f t="shared" si="72"/>
        <v>0</v>
      </c>
      <c r="I243" s="300">
        <v>0</v>
      </c>
      <c r="J243" s="300">
        <v>0</v>
      </c>
      <c r="K243" s="300">
        <v>0</v>
      </c>
      <c r="L243" s="309">
        <f t="shared" si="73"/>
        <v>0</v>
      </c>
      <c r="M243" s="286">
        <f aca="true" t="shared" si="75" ref="M243:M253">Q243</f>
        <v>0</v>
      </c>
      <c r="N243" s="294">
        <v>0</v>
      </c>
      <c r="O243" s="294">
        <v>0</v>
      </c>
      <c r="P243" s="294">
        <v>0</v>
      </c>
      <c r="Q243" s="286">
        <f t="shared" si="74"/>
        <v>0</v>
      </c>
      <c r="R243" s="299">
        <v>0</v>
      </c>
      <c r="S243" s="296">
        <v>0</v>
      </c>
    </row>
    <row r="244" spans="1:19" ht="48">
      <c r="A244" s="492"/>
      <c r="B244" s="530"/>
      <c r="C244" s="211" t="s">
        <v>510</v>
      </c>
      <c r="D244" s="552"/>
      <c r="E244" s="291" t="s">
        <v>652</v>
      </c>
      <c r="F244" s="244" t="s">
        <v>660</v>
      </c>
      <c r="G244" s="87">
        <v>783</v>
      </c>
      <c r="H244" s="214">
        <f t="shared" si="72"/>
        <v>19681.1</v>
      </c>
      <c r="I244" s="300">
        <v>0</v>
      </c>
      <c r="J244" s="300">
        <v>0</v>
      </c>
      <c r="K244" s="300">
        <v>19681.1</v>
      </c>
      <c r="L244" s="309">
        <f t="shared" si="73"/>
        <v>19681.1</v>
      </c>
      <c r="M244" s="286">
        <f t="shared" si="75"/>
        <v>9065</v>
      </c>
      <c r="N244" s="294">
        <v>0</v>
      </c>
      <c r="O244" s="294">
        <v>0</v>
      </c>
      <c r="P244" s="294">
        <v>9065</v>
      </c>
      <c r="Q244" s="286">
        <f t="shared" si="74"/>
        <v>9065</v>
      </c>
      <c r="R244" s="299">
        <v>483</v>
      </c>
      <c r="S244" s="296">
        <v>287</v>
      </c>
    </row>
    <row r="245" spans="1:19" ht="36">
      <c r="A245" s="492"/>
      <c r="B245" s="530"/>
      <c r="C245" s="492" t="s">
        <v>511</v>
      </c>
      <c r="D245" s="552"/>
      <c r="E245" s="291" t="s">
        <v>653</v>
      </c>
      <c r="F245" s="244" t="s">
        <v>661</v>
      </c>
      <c r="G245" s="87">
        <v>20</v>
      </c>
      <c r="H245" s="214">
        <f t="shared" si="72"/>
        <v>3528</v>
      </c>
      <c r="I245" s="300">
        <v>3528</v>
      </c>
      <c r="J245" s="300">
        <v>0</v>
      </c>
      <c r="K245" s="300">
        <v>0</v>
      </c>
      <c r="L245" s="309">
        <f>I245+J245+K245</f>
        <v>3528</v>
      </c>
      <c r="M245" s="286">
        <f t="shared" si="75"/>
        <v>2257.6</v>
      </c>
      <c r="N245" s="294">
        <v>2257.6</v>
      </c>
      <c r="O245" s="294">
        <v>0</v>
      </c>
      <c r="P245" s="294">
        <v>0</v>
      </c>
      <c r="Q245" s="286">
        <f t="shared" si="74"/>
        <v>2257.6</v>
      </c>
      <c r="R245" s="299">
        <v>11</v>
      </c>
      <c r="S245" s="296">
        <v>4</v>
      </c>
    </row>
    <row r="246" spans="1:19" ht="48">
      <c r="A246" s="492"/>
      <c r="B246" s="530"/>
      <c r="C246" s="492" t="s">
        <v>512</v>
      </c>
      <c r="D246" s="552"/>
      <c r="E246" s="291" t="s">
        <v>654</v>
      </c>
      <c r="F246" s="244" t="s">
        <v>515</v>
      </c>
      <c r="G246" s="87"/>
      <c r="H246" s="214">
        <f t="shared" si="72"/>
        <v>0</v>
      </c>
      <c r="I246" s="300">
        <v>0</v>
      </c>
      <c r="J246" s="300"/>
      <c r="K246" s="300">
        <v>0</v>
      </c>
      <c r="L246" s="309">
        <f t="shared" si="73"/>
        <v>0</v>
      </c>
      <c r="M246" s="286">
        <f t="shared" si="75"/>
        <v>0</v>
      </c>
      <c r="N246" s="294">
        <v>0</v>
      </c>
      <c r="O246" s="294">
        <v>0</v>
      </c>
      <c r="P246" s="294">
        <v>0</v>
      </c>
      <c r="Q246" s="286">
        <f t="shared" si="74"/>
        <v>0</v>
      </c>
      <c r="R246" s="299">
        <v>0</v>
      </c>
      <c r="S246" s="296">
        <v>0</v>
      </c>
    </row>
    <row r="247" spans="1:19" ht="96" customHeight="1">
      <c r="A247" s="492"/>
      <c r="B247" s="530"/>
      <c r="C247" s="492" t="s">
        <v>513</v>
      </c>
      <c r="D247" s="552"/>
      <c r="E247" s="291" t="s">
        <v>655</v>
      </c>
      <c r="F247" s="244" t="s">
        <v>515</v>
      </c>
      <c r="G247" s="87">
        <v>175</v>
      </c>
      <c r="H247" s="214">
        <f t="shared" si="72"/>
        <v>6575.200000000001</v>
      </c>
      <c r="I247" s="300">
        <v>829.6</v>
      </c>
      <c r="J247" s="300">
        <v>5745.6</v>
      </c>
      <c r="K247" s="300">
        <v>0</v>
      </c>
      <c r="L247" s="309">
        <f t="shared" si="73"/>
        <v>6575.200000000001</v>
      </c>
      <c r="M247" s="286">
        <f t="shared" si="75"/>
        <v>1376.8</v>
      </c>
      <c r="N247" s="294">
        <v>89.1</v>
      </c>
      <c r="O247" s="294">
        <v>1287.7</v>
      </c>
      <c r="P247" s="294">
        <v>0</v>
      </c>
      <c r="Q247" s="286">
        <f t="shared" si="74"/>
        <v>1376.8</v>
      </c>
      <c r="R247" s="299">
        <v>56</v>
      </c>
      <c r="S247" s="296">
        <v>36</v>
      </c>
    </row>
    <row r="248" spans="1:19" ht="60">
      <c r="A248" s="492"/>
      <c r="B248" s="530"/>
      <c r="C248" s="492" t="s">
        <v>514</v>
      </c>
      <c r="D248" s="552"/>
      <c r="E248" s="291" t="s">
        <v>656</v>
      </c>
      <c r="F248" s="244" t="s">
        <v>515</v>
      </c>
      <c r="G248" s="87"/>
      <c r="H248" s="214">
        <f t="shared" si="72"/>
        <v>0</v>
      </c>
      <c r="I248" s="300">
        <v>0</v>
      </c>
      <c r="J248" s="300">
        <v>0</v>
      </c>
      <c r="K248" s="300">
        <v>0</v>
      </c>
      <c r="L248" s="309">
        <f t="shared" si="73"/>
        <v>0</v>
      </c>
      <c r="M248" s="286">
        <f t="shared" si="75"/>
        <v>0</v>
      </c>
      <c r="N248" s="294">
        <v>0</v>
      </c>
      <c r="O248" s="294">
        <v>0</v>
      </c>
      <c r="P248" s="294">
        <v>0</v>
      </c>
      <c r="Q248" s="286">
        <f t="shared" si="74"/>
        <v>0</v>
      </c>
      <c r="R248" s="299">
        <v>0</v>
      </c>
      <c r="S248" s="296">
        <v>0</v>
      </c>
    </row>
    <row r="249" spans="1:19" ht="48">
      <c r="A249" s="492"/>
      <c r="B249" s="530"/>
      <c r="C249" s="492" t="s">
        <v>590</v>
      </c>
      <c r="D249" s="552"/>
      <c r="E249" s="291" t="s">
        <v>657</v>
      </c>
      <c r="F249" s="244"/>
      <c r="G249" s="291"/>
      <c r="H249" s="214">
        <f t="shared" si="72"/>
        <v>326.9</v>
      </c>
      <c r="I249" s="300">
        <v>0</v>
      </c>
      <c r="J249" s="300">
        <v>326.9</v>
      </c>
      <c r="K249" s="300">
        <v>0</v>
      </c>
      <c r="L249" s="309">
        <f t="shared" si="73"/>
        <v>326.9</v>
      </c>
      <c r="M249" s="286">
        <f t="shared" si="75"/>
        <v>0</v>
      </c>
      <c r="N249" s="294">
        <v>0</v>
      </c>
      <c r="O249" s="294">
        <v>0</v>
      </c>
      <c r="P249" s="294">
        <v>0</v>
      </c>
      <c r="Q249" s="286">
        <f t="shared" si="74"/>
        <v>0</v>
      </c>
      <c r="R249" s="299">
        <v>0</v>
      </c>
      <c r="S249" s="296">
        <v>0</v>
      </c>
    </row>
    <row r="250" spans="1:19" ht="78.75" customHeight="1">
      <c r="A250" s="492"/>
      <c r="B250" s="531"/>
      <c r="C250" s="492" t="s">
        <v>663</v>
      </c>
      <c r="D250" s="553"/>
      <c r="E250" s="291" t="s">
        <v>658</v>
      </c>
      <c r="F250" s="244" t="s">
        <v>660</v>
      </c>
      <c r="G250" s="87">
        <v>100</v>
      </c>
      <c r="H250" s="214">
        <f t="shared" si="72"/>
        <v>1682.4</v>
      </c>
      <c r="I250" s="300">
        <v>0</v>
      </c>
      <c r="J250" s="300">
        <v>0</v>
      </c>
      <c r="K250" s="300">
        <v>1682.4</v>
      </c>
      <c r="L250" s="309">
        <f t="shared" si="73"/>
        <v>1682.4</v>
      </c>
      <c r="M250" s="286">
        <f t="shared" si="75"/>
        <v>250</v>
      </c>
      <c r="N250" s="294">
        <v>0</v>
      </c>
      <c r="O250" s="294">
        <v>0</v>
      </c>
      <c r="P250" s="294">
        <v>250</v>
      </c>
      <c r="Q250" s="286">
        <f t="shared" si="74"/>
        <v>250</v>
      </c>
      <c r="R250" s="299">
        <v>20</v>
      </c>
      <c r="S250" s="296">
        <v>20</v>
      </c>
    </row>
    <row r="251" spans="1:19" ht="64.5" customHeight="1">
      <c r="A251" s="492"/>
      <c r="B251" s="495"/>
      <c r="C251" s="492" t="s">
        <v>584</v>
      </c>
      <c r="D251" s="504"/>
      <c r="E251" s="291" t="s">
        <v>585</v>
      </c>
      <c r="F251" s="244">
        <v>31.291</v>
      </c>
      <c r="G251" s="87">
        <v>65</v>
      </c>
      <c r="H251" s="214">
        <f t="shared" si="72"/>
        <v>2052.5</v>
      </c>
      <c r="I251" s="300">
        <v>0</v>
      </c>
      <c r="J251" s="300">
        <v>0</v>
      </c>
      <c r="K251" s="300">
        <v>2052.5</v>
      </c>
      <c r="L251" s="309">
        <f t="shared" si="73"/>
        <v>2052.5</v>
      </c>
      <c r="M251" s="286">
        <f t="shared" si="75"/>
        <v>1595.6</v>
      </c>
      <c r="N251" s="294">
        <v>0</v>
      </c>
      <c r="O251" s="294">
        <v>0</v>
      </c>
      <c r="P251" s="294">
        <v>1595.6</v>
      </c>
      <c r="Q251" s="286">
        <f t="shared" si="74"/>
        <v>1595.6</v>
      </c>
      <c r="R251" s="299">
        <v>35</v>
      </c>
      <c r="S251" s="296">
        <v>35</v>
      </c>
    </row>
    <row r="252" spans="1:19" ht="64.5" customHeight="1">
      <c r="A252" s="492"/>
      <c r="B252" s="534" t="s">
        <v>664</v>
      </c>
      <c r="C252" s="211" t="s">
        <v>665</v>
      </c>
      <c r="D252" s="504"/>
      <c r="E252" s="582" t="s">
        <v>667</v>
      </c>
      <c r="F252" s="244" t="s">
        <v>515</v>
      </c>
      <c r="G252" s="87">
        <v>14</v>
      </c>
      <c r="H252" s="214">
        <f t="shared" si="72"/>
        <v>954.8</v>
      </c>
      <c r="I252" s="300">
        <v>0</v>
      </c>
      <c r="J252" s="300">
        <v>954.8</v>
      </c>
      <c r="K252" s="300">
        <v>0</v>
      </c>
      <c r="L252" s="309">
        <f t="shared" si="73"/>
        <v>954.8</v>
      </c>
      <c r="M252" s="286">
        <f t="shared" si="75"/>
        <v>270.6</v>
      </c>
      <c r="N252" s="294">
        <v>0</v>
      </c>
      <c r="O252" s="294">
        <v>270.6</v>
      </c>
      <c r="P252" s="294">
        <v>0</v>
      </c>
      <c r="Q252" s="286">
        <f t="shared" si="74"/>
        <v>270.6</v>
      </c>
      <c r="R252" s="299">
        <v>10</v>
      </c>
      <c r="S252" s="296">
        <v>3</v>
      </c>
    </row>
    <row r="253" spans="1:19" ht="64.5" customHeight="1">
      <c r="A253" s="492"/>
      <c r="B253" s="531"/>
      <c r="C253" s="211" t="s">
        <v>666</v>
      </c>
      <c r="D253" s="504"/>
      <c r="E253" s="583"/>
      <c r="F253" s="244" t="s">
        <v>668</v>
      </c>
      <c r="G253" s="87">
        <v>5</v>
      </c>
      <c r="H253" s="214">
        <f t="shared" si="72"/>
        <v>244.1</v>
      </c>
      <c r="I253" s="300">
        <v>244.1</v>
      </c>
      <c r="J253" s="300">
        <v>0</v>
      </c>
      <c r="K253" s="300">
        <v>0</v>
      </c>
      <c r="L253" s="309">
        <f t="shared" si="73"/>
        <v>244.1</v>
      </c>
      <c r="M253" s="286">
        <f t="shared" si="75"/>
        <v>123.8</v>
      </c>
      <c r="N253" s="294">
        <v>123.8</v>
      </c>
      <c r="O253" s="294">
        <v>0</v>
      </c>
      <c r="P253" s="294">
        <v>0</v>
      </c>
      <c r="Q253" s="286">
        <f t="shared" si="74"/>
        <v>123.8</v>
      </c>
      <c r="R253" s="299">
        <v>3</v>
      </c>
      <c r="S253" s="296">
        <v>1</v>
      </c>
    </row>
    <row r="254" spans="1:19" ht="64.5" customHeight="1">
      <c r="A254" s="492"/>
      <c r="B254" s="495"/>
      <c r="C254" s="211"/>
      <c r="D254" s="504"/>
      <c r="E254" s="491" t="s">
        <v>953</v>
      </c>
      <c r="F254" s="244"/>
      <c r="G254" s="87"/>
      <c r="H254" s="214">
        <f t="shared" si="72"/>
        <v>1916</v>
      </c>
      <c r="I254" s="300">
        <v>0</v>
      </c>
      <c r="J254" s="300">
        <v>1916</v>
      </c>
      <c r="K254" s="300">
        <v>0</v>
      </c>
      <c r="L254" s="309">
        <f>I254+J254+K254</f>
        <v>1916</v>
      </c>
      <c r="M254" s="286">
        <f>Q254</f>
        <v>0</v>
      </c>
      <c r="N254" s="294">
        <v>0</v>
      </c>
      <c r="O254" s="294">
        <v>0</v>
      </c>
      <c r="P254" s="294">
        <v>0</v>
      </c>
      <c r="Q254" s="286">
        <f>N254+O254+P254</f>
        <v>0</v>
      </c>
      <c r="R254" s="299">
        <v>0</v>
      </c>
      <c r="S254" s="296">
        <v>0</v>
      </c>
    </row>
    <row r="255" spans="1:19" s="278" customFormat="1" ht="23.25" customHeight="1">
      <c r="A255" s="309"/>
      <c r="B255" s="34" t="s">
        <v>316</v>
      </c>
      <c r="C255" s="309"/>
      <c r="D255" s="309"/>
      <c r="E255" s="213"/>
      <c r="F255" s="309"/>
      <c r="G255" s="309"/>
      <c r="H255" s="309">
        <f>H254+H253+H252+H251+H250+H249+H248+H247+H246+H245+H244+H243+H242+H241+H240</f>
        <v>41170.99999999999</v>
      </c>
      <c r="I255" s="309">
        <f>I254+I253+I252+I251+I250+I249+I248+I247+I246+I245+I244+I243+I242+I241+I240</f>
        <v>4601.7</v>
      </c>
      <c r="J255" s="309">
        <f>J254+J253+J252+J251+J250+J249+J248+J247+J246+J245+J244+J243+J242+J241+J240</f>
        <v>8966.400000000001</v>
      </c>
      <c r="K255" s="309">
        <f aca="true" t="shared" si="76" ref="K255:Q255">K254+K253+K252+K251+K250+K249+K248+K247+K246+K245+K244+K243+K242+K241+K240</f>
        <v>27602.9</v>
      </c>
      <c r="L255" s="309">
        <f t="shared" si="76"/>
        <v>41170.99999999999</v>
      </c>
      <c r="M255" s="309">
        <f t="shared" si="76"/>
        <v>16431.899999999998</v>
      </c>
      <c r="N255" s="309">
        <f t="shared" si="76"/>
        <v>2470.5</v>
      </c>
      <c r="O255" s="309">
        <f t="shared" si="76"/>
        <v>1581.4</v>
      </c>
      <c r="P255" s="309">
        <f t="shared" si="76"/>
        <v>12380</v>
      </c>
      <c r="Q255" s="309">
        <f t="shared" si="76"/>
        <v>16431.899999999998</v>
      </c>
      <c r="R255" s="309"/>
      <c r="S255" s="309"/>
    </row>
    <row r="256" spans="1:19" ht="66.75" customHeight="1">
      <c r="A256" s="492" t="s">
        <v>15</v>
      </c>
      <c r="B256" s="493" t="s">
        <v>150</v>
      </c>
      <c r="C256" s="492" t="s">
        <v>151</v>
      </c>
      <c r="D256" s="74" t="s">
        <v>335</v>
      </c>
      <c r="E256" s="332" t="s">
        <v>554</v>
      </c>
      <c r="F256" s="244" t="s">
        <v>699</v>
      </c>
      <c r="G256" s="291">
        <v>329</v>
      </c>
      <c r="H256" s="214">
        <f>L256</f>
        <v>33.4</v>
      </c>
      <c r="I256" s="300">
        <v>32.6</v>
      </c>
      <c r="J256" s="300">
        <v>0.8</v>
      </c>
      <c r="K256" s="300">
        <v>0</v>
      </c>
      <c r="L256" s="309">
        <f>J256+I256+K256</f>
        <v>33.4</v>
      </c>
      <c r="M256" s="286">
        <f>Q256</f>
        <v>24.2</v>
      </c>
      <c r="N256" s="286">
        <v>24</v>
      </c>
      <c r="O256" s="294">
        <v>0.2</v>
      </c>
      <c r="P256" s="294">
        <v>0</v>
      </c>
      <c r="Q256" s="286">
        <f>O256+N256</f>
        <v>24.2</v>
      </c>
      <c r="R256" s="299">
        <v>6</v>
      </c>
      <c r="S256" s="296">
        <v>0</v>
      </c>
    </row>
    <row r="257" spans="1:19" s="278" customFormat="1" ht="24.75" customHeight="1">
      <c r="A257" s="309"/>
      <c r="B257" s="34" t="s">
        <v>316</v>
      </c>
      <c r="C257" s="309"/>
      <c r="D257" s="309"/>
      <c r="E257" s="309"/>
      <c r="F257" s="309"/>
      <c r="G257" s="309"/>
      <c r="H257" s="309">
        <f>SUM(H256)</f>
        <v>33.4</v>
      </c>
      <c r="I257" s="309">
        <f aca="true" t="shared" si="77" ref="I257:Q257">SUM(I256)</f>
        <v>32.6</v>
      </c>
      <c r="J257" s="309">
        <f t="shared" si="77"/>
        <v>0.8</v>
      </c>
      <c r="K257" s="309">
        <f t="shared" si="77"/>
        <v>0</v>
      </c>
      <c r="L257" s="309">
        <f t="shared" si="77"/>
        <v>33.4</v>
      </c>
      <c r="M257" s="309">
        <f t="shared" si="77"/>
        <v>24.2</v>
      </c>
      <c r="N257" s="309">
        <f t="shared" si="77"/>
        <v>24</v>
      </c>
      <c r="O257" s="309">
        <f t="shared" si="77"/>
        <v>0.2</v>
      </c>
      <c r="P257" s="309">
        <f t="shared" si="77"/>
        <v>0</v>
      </c>
      <c r="Q257" s="309">
        <f t="shared" si="77"/>
        <v>24.2</v>
      </c>
      <c r="R257" s="309"/>
      <c r="S257" s="309"/>
    </row>
    <row r="258" spans="1:19" ht="96.75" customHeight="1">
      <c r="A258" s="534" t="s">
        <v>18</v>
      </c>
      <c r="B258" s="534" t="s">
        <v>152</v>
      </c>
      <c r="C258" s="492" t="s">
        <v>153</v>
      </c>
      <c r="D258" s="75" t="s">
        <v>431</v>
      </c>
      <c r="E258" s="333" t="s">
        <v>610</v>
      </c>
      <c r="F258" s="244">
        <v>2418.5</v>
      </c>
      <c r="G258" s="87">
        <v>9</v>
      </c>
      <c r="H258" s="214">
        <f>L258</f>
        <v>21020.1</v>
      </c>
      <c r="I258" s="313">
        <v>21020.1</v>
      </c>
      <c r="J258" s="313">
        <v>0</v>
      </c>
      <c r="K258" s="313">
        <v>0</v>
      </c>
      <c r="L258" s="309">
        <f>I258+J258+K258</f>
        <v>21020.1</v>
      </c>
      <c r="M258" s="286">
        <f>N258</f>
        <v>21020</v>
      </c>
      <c r="N258" s="231">
        <v>21020</v>
      </c>
      <c r="O258" s="294">
        <v>0</v>
      </c>
      <c r="P258" s="294">
        <v>0</v>
      </c>
      <c r="Q258" s="286">
        <f>M258</f>
        <v>21020</v>
      </c>
      <c r="R258" s="299">
        <v>7</v>
      </c>
      <c r="S258" s="296">
        <v>0</v>
      </c>
    </row>
    <row r="259" spans="1:19" ht="96.75" customHeight="1">
      <c r="A259" s="531"/>
      <c r="B259" s="531"/>
      <c r="C259" s="492" t="s">
        <v>542</v>
      </c>
      <c r="D259" s="75" t="s">
        <v>543</v>
      </c>
      <c r="E259" s="333" t="s">
        <v>611</v>
      </c>
      <c r="F259" s="244">
        <v>100</v>
      </c>
      <c r="G259" s="291">
        <v>1</v>
      </c>
      <c r="H259" s="214">
        <f>L259</f>
        <v>79.5</v>
      </c>
      <c r="I259" s="313">
        <v>79.5</v>
      </c>
      <c r="J259" s="313">
        <v>0</v>
      </c>
      <c r="K259" s="313">
        <v>0</v>
      </c>
      <c r="L259" s="309">
        <f>I259+J259+K259</f>
        <v>79.5</v>
      </c>
      <c r="M259" s="286">
        <f>N259</f>
        <v>79.4</v>
      </c>
      <c r="N259" s="286">
        <v>79.4</v>
      </c>
      <c r="O259" s="294">
        <v>0</v>
      </c>
      <c r="P259" s="294">
        <v>0</v>
      </c>
      <c r="Q259" s="286">
        <f>M259</f>
        <v>79.4</v>
      </c>
      <c r="R259" s="299">
        <v>1</v>
      </c>
      <c r="S259" s="296">
        <v>0</v>
      </c>
    </row>
    <row r="260" spans="1:19" s="278" customFormat="1" ht="21" customHeight="1">
      <c r="A260" s="309"/>
      <c r="B260" s="34" t="s">
        <v>316</v>
      </c>
      <c r="C260" s="309"/>
      <c r="D260" s="309"/>
      <c r="E260" s="309"/>
      <c r="F260" s="309"/>
      <c r="G260" s="309"/>
      <c r="H260" s="309">
        <f>SUM(H258:H259)</f>
        <v>21099.6</v>
      </c>
      <c r="I260" s="309">
        <f aca="true" t="shared" si="78" ref="I260:Q260">SUM(I258:I259)</f>
        <v>21099.6</v>
      </c>
      <c r="J260" s="309">
        <f t="shared" si="78"/>
        <v>0</v>
      </c>
      <c r="K260" s="309">
        <f t="shared" si="78"/>
        <v>0</v>
      </c>
      <c r="L260" s="309">
        <f t="shared" si="78"/>
        <v>21099.6</v>
      </c>
      <c r="M260" s="309">
        <f t="shared" si="78"/>
        <v>21099.4</v>
      </c>
      <c r="N260" s="309">
        <f t="shared" si="78"/>
        <v>21099.4</v>
      </c>
      <c r="O260" s="309">
        <f t="shared" si="78"/>
        <v>0</v>
      </c>
      <c r="P260" s="309">
        <f t="shared" si="78"/>
        <v>0</v>
      </c>
      <c r="Q260" s="309">
        <f t="shared" si="78"/>
        <v>21099.4</v>
      </c>
      <c r="R260" s="309"/>
      <c r="S260" s="309"/>
    </row>
    <row r="261" spans="1:19" s="307" customFormat="1" ht="108" hidden="1">
      <c r="A261" s="300" t="s">
        <v>23</v>
      </c>
      <c r="B261" s="493" t="s">
        <v>483</v>
      </c>
      <c r="C261" s="300" t="s">
        <v>368</v>
      </c>
      <c r="D261" s="68" t="s">
        <v>369</v>
      </c>
      <c r="E261" s="68" t="s">
        <v>370</v>
      </c>
      <c r="F261" s="300" t="s">
        <v>503</v>
      </c>
      <c r="G261" s="222"/>
      <c r="H261" s="214">
        <f>L261</f>
        <v>0</v>
      </c>
      <c r="I261" s="300">
        <v>0</v>
      </c>
      <c r="J261" s="300">
        <v>0</v>
      </c>
      <c r="K261" s="300">
        <v>0</v>
      </c>
      <c r="L261" s="303">
        <f>J261+I261+K261</f>
        <v>0</v>
      </c>
      <c r="M261" s="294">
        <f>Q261</f>
        <v>0</v>
      </c>
      <c r="N261" s="294">
        <v>0</v>
      </c>
      <c r="O261" s="294">
        <v>0</v>
      </c>
      <c r="P261" s="294">
        <v>0</v>
      </c>
      <c r="Q261" s="286">
        <f>O261+N261</f>
        <v>0</v>
      </c>
      <c r="R261" s="296">
        <v>0</v>
      </c>
      <c r="S261" s="242" t="s">
        <v>691</v>
      </c>
    </row>
    <row r="262" spans="1:19" s="278" customFormat="1" ht="33" customHeight="1" hidden="1">
      <c r="A262" s="309"/>
      <c r="B262" s="34" t="s">
        <v>316</v>
      </c>
      <c r="C262" s="309"/>
      <c r="D262" s="309"/>
      <c r="E262" s="309"/>
      <c r="F262" s="99"/>
      <c r="G262" s="99"/>
      <c r="H262" s="99">
        <f>SUM(H261)</f>
        <v>0</v>
      </c>
      <c r="I262" s="99">
        <f aca="true" t="shared" si="79" ref="I262:Q262">SUM(I261)</f>
        <v>0</v>
      </c>
      <c r="J262" s="99">
        <f t="shared" si="79"/>
        <v>0</v>
      </c>
      <c r="K262" s="99">
        <f t="shared" si="79"/>
        <v>0</v>
      </c>
      <c r="L262" s="99">
        <f t="shared" si="79"/>
        <v>0</v>
      </c>
      <c r="M262" s="99">
        <f t="shared" si="79"/>
        <v>0</v>
      </c>
      <c r="N262" s="99">
        <f t="shared" si="79"/>
        <v>0</v>
      </c>
      <c r="O262" s="99">
        <f t="shared" si="79"/>
        <v>0</v>
      </c>
      <c r="P262" s="99">
        <f t="shared" si="79"/>
        <v>0</v>
      </c>
      <c r="Q262" s="99">
        <f t="shared" si="79"/>
        <v>0</v>
      </c>
      <c r="R262" s="99"/>
      <c r="S262" s="148"/>
    </row>
    <row r="263" spans="1:19" ht="51" customHeight="1">
      <c r="A263" s="534" t="s">
        <v>25</v>
      </c>
      <c r="B263" s="534" t="s">
        <v>693</v>
      </c>
      <c r="C263" s="492" t="s">
        <v>155</v>
      </c>
      <c r="D263" s="535" t="s">
        <v>339</v>
      </c>
      <c r="E263" s="639" t="s">
        <v>694</v>
      </c>
      <c r="F263" s="244" t="s">
        <v>504</v>
      </c>
      <c r="G263" s="291">
        <v>43</v>
      </c>
      <c r="H263" s="214">
        <f>L263</f>
        <v>9100</v>
      </c>
      <c r="I263" s="300">
        <v>9100</v>
      </c>
      <c r="J263" s="300">
        <v>0</v>
      </c>
      <c r="K263" s="300">
        <v>0</v>
      </c>
      <c r="L263" s="309">
        <f>I263+J263+K263</f>
        <v>9100</v>
      </c>
      <c r="M263" s="286">
        <f>Q263</f>
        <v>4299.8</v>
      </c>
      <c r="N263" s="286">
        <v>4299.8</v>
      </c>
      <c r="O263" s="294">
        <v>0</v>
      </c>
      <c r="P263" s="294">
        <v>0</v>
      </c>
      <c r="Q263" s="286">
        <f>O263+N263</f>
        <v>4299.8</v>
      </c>
      <c r="R263" s="299">
        <v>12</v>
      </c>
      <c r="S263" s="296">
        <v>0</v>
      </c>
    </row>
    <row r="264" spans="1:19" ht="51" customHeight="1">
      <c r="A264" s="530"/>
      <c r="B264" s="530"/>
      <c r="C264" s="492" t="s">
        <v>156</v>
      </c>
      <c r="D264" s="536"/>
      <c r="E264" s="640"/>
      <c r="F264" s="244" t="s">
        <v>705</v>
      </c>
      <c r="G264" s="291">
        <v>500</v>
      </c>
      <c r="H264" s="214">
        <f>L264</f>
        <v>36531.7</v>
      </c>
      <c r="I264" s="300">
        <v>36531.7</v>
      </c>
      <c r="J264" s="300">
        <v>0</v>
      </c>
      <c r="K264" s="300">
        <v>0</v>
      </c>
      <c r="L264" s="309">
        <f>I264+J264+K264</f>
        <v>36531.7</v>
      </c>
      <c r="M264" s="286">
        <f>Q264</f>
        <v>21263.7</v>
      </c>
      <c r="N264" s="231">
        <v>21263.7</v>
      </c>
      <c r="O264" s="294">
        <v>0</v>
      </c>
      <c r="P264" s="294">
        <v>0</v>
      </c>
      <c r="Q264" s="286">
        <f>O264+N264</f>
        <v>21263.7</v>
      </c>
      <c r="R264" s="296">
        <v>560</v>
      </c>
      <c r="S264" s="296">
        <v>511</v>
      </c>
    </row>
    <row r="265" spans="1:19" ht="51" customHeight="1">
      <c r="A265" s="531"/>
      <c r="B265" s="531"/>
      <c r="C265" s="492" t="s">
        <v>695</v>
      </c>
      <c r="D265" s="507"/>
      <c r="E265" s="508" t="s">
        <v>696</v>
      </c>
      <c r="F265" s="244" t="s">
        <v>697</v>
      </c>
      <c r="G265" s="291">
        <v>29</v>
      </c>
      <c r="H265" s="214">
        <f>L265</f>
        <v>21347.8</v>
      </c>
      <c r="I265" s="300">
        <v>0</v>
      </c>
      <c r="J265" s="300">
        <v>0</v>
      </c>
      <c r="K265" s="300">
        <v>21347.8</v>
      </c>
      <c r="L265" s="309">
        <f>I265+J265+K265</f>
        <v>21347.8</v>
      </c>
      <c r="M265" s="286">
        <f>P265</f>
        <v>21347.8</v>
      </c>
      <c r="N265" s="231">
        <v>0</v>
      </c>
      <c r="O265" s="294">
        <v>0</v>
      </c>
      <c r="P265" s="294">
        <v>21347.8</v>
      </c>
      <c r="Q265" s="286">
        <f>O265+N265+P265</f>
        <v>21347.8</v>
      </c>
      <c r="R265" s="296">
        <v>0</v>
      </c>
      <c r="S265" s="296">
        <v>0</v>
      </c>
    </row>
    <row r="266" spans="1:19" s="282" customFormat="1" ht="24" customHeight="1">
      <c r="A266" s="94"/>
      <c r="B266" s="95" t="s">
        <v>316</v>
      </c>
      <c r="C266" s="96"/>
      <c r="D266" s="243"/>
      <c r="E266" s="243"/>
      <c r="F266" s="97"/>
      <c r="G266" s="98"/>
      <c r="H266" s="309">
        <f>SUM(H263:H265)</f>
        <v>66979.5</v>
      </c>
      <c r="I266" s="309">
        <f aca="true" t="shared" si="80" ref="I266:Q266">SUM(I263:I265)</f>
        <v>45631.7</v>
      </c>
      <c r="J266" s="309">
        <f t="shared" si="80"/>
        <v>0</v>
      </c>
      <c r="K266" s="309">
        <f t="shared" si="80"/>
        <v>21347.8</v>
      </c>
      <c r="L266" s="309">
        <f t="shared" si="80"/>
        <v>66979.5</v>
      </c>
      <c r="M266" s="309">
        <f t="shared" si="80"/>
        <v>46911.3</v>
      </c>
      <c r="N266" s="309">
        <f t="shared" si="80"/>
        <v>25563.5</v>
      </c>
      <c r="O266" s="309">
        <f t="shared" si="80"/>
        <v>0</v>
      </c>
      <c r="P266" s="309">
        <f t="shared" si="80"/>
        <v>21347.8</v>
      </c>
      <c r="Q266" s="309">
        <f t="shared" si="80"/>
        <v>46911.3</v>
      </c>
      <c r="R266" s="309"/>
      <c r="S266" s="309"/>
    </row>
    <row r="267" spans="1:19" ht="86.25" customHeight="1">
      <c r="A267" s="39" t="s">
        <v>27</v>
      </c>
      <c r="B267" s="542" t="s">
        <v>453</v>
      </c>
      <c r="C267" s="492" t="s">
        <v>157</v>
      </c>
      <c r="D267" s="74" t="s">
        <v>315</v>
      </c>
      <c r="E267" s="332" t="s">
        <v>419</v>
      </c>
      <c r="F267" s="244" t="s">
        <v>739</v>
      </c>
      <c r="G267" s="291">
        <v>65</v>
      </c>
      <c r="H267" s="214">
        <f aca="true" t="shared" si="81" ref="H267:H273">L267</f>
        <v>332.5</v>
      </c>
      <c r="I267" s="301">
        <v>325</v>
      </c>
      <c r="J267" s="301">
        <v>7.5</v>
      </c>
      <c r="K267" s="301">
        <v>0</v>
      </c>
      <c r="L267" s="309">
        <f aca="true" t="shared" si="82" ref="L267:L273">J267+I267+K267</f>
        <v>332.5</v>
      </c>
      <c r="M267" s="286">
        <f aca="true" t="shared" si="83" ref="M267:M273">Q267</f>
        <v>0</v>
      </c>
      <c r="N267" s="294">
        <v>0</v>
      </c>
      <c r="O267" s="294">
        <v>0</v>
      </c>
      <c r="P267" s="294">
        <v>0</v>
      </c>
      <c r="Q267" s="286">
        <f>N267+O267</f>
        <v>0</v>
      </c>
      <c r="R267" s="299">
        <v>0</v>
      </c>
      <c r="S267" s="296">
        <v>0</v>
      </c>
    </row>
    <row r="268" spans="1:19" ht="84" customHeight="1">
      <c r="A268" s="40"/>
      <c r="B268" s="542"/>
      <c r="C268" s="492" t="s">
        <v>158</v>
      </c>
      <c r="D268" s="73" t="s">
        <v>179</v>
      </c>
      <c r="E268" s="304" t="s">
        <v>417</v>
      </c>
      <c r="F268" s="244" t="s">
        <v>418</v>
      </c>
      <c r="G268" s="291">
        <v>4</v>
      </c>
      <c r="H268" s="214">
        <f t="shared" si="81"/>
        <v>17</v>
      </c>
      <c r="I268" s="301">
        <v>16.6</v>
      </c>
      <c r="J268" s="301">
        <v>0.4</v>
      </c>
      <c r="K268" s="301">
        <v>0</v>
      </c>
      <c r="L268" s="309">
        <f t="shared" si="82"/>
        <v>17</v>
      </c>
      <c r="M268" s="286">
        <f t="shared" si="83"/>
        <v>0</v>
      </c>
      <c r="N268" s="294">
        <v>0</v>
      </c>
      <c r="O268" s="294">
        <v>0</v>
      </c>
      <c r="P268" s="294">
        <v>0</v>
      </c>
      <c r="Q268" s="286">
        <f>N268+O268</f>
        <v>0</v>
      </c>
      <c r="R268" s="299">
        <v>0</v>
      </c>
      <c r="S268" s="296">
        <v>0</v>
      </c>
    </row>
    <row r="269" spans="1:19" ht="75.75" customHeight="1">
      <c r="A269" s="534" t="s">
        <v>29</v>
      </c>
      <c r="B269" s="534" t="s">
        <v>692</v>
      </c>
      <c r="C269" s="492" t="s">
        <v>312</v>
      </c>
      <c r="D269" s="71" t="s">
        <v>313</v>
      </c>
      <c r="E269" s="291" t="s">
        <v>555</v>
      </c>
      <c r="F269" s="244" t="s">
        <v>520</v>
      </c>
      <c r="G269" s="291">
        <v>10</v>
      </c>
      <c r="H269" s="214">
        <f t="shared" si="81"/>
        <v>1980</v>
      </c>
      <c r="I269" s="300">
        <v>1980</v>
      </c>
      <c r="J269" s="300">
        <v>0</v>
      </c>
      <c r="K269" s="300">
        <v>0</v>
      </c>
      <c r="L269" s="309">
        <f t="shared" si="82"/>
        <v>1980</v>
      </c>
      <c r="M269" s="286">
        <f>Q269</f>
        <v>979</v>
      </c>
      <c r="N269" s="294">
        <v>979</v>
      </c>
      <c r="O269" s="294">
        <v>0</v>
      </c>
      <c r="P269" s="294">
        <v>0</v>
      </c>
      <c r="Q269" s="286">
        <f>N269+O269</f>
        <v>979</v>
      </c>
      <c r="R269" s="299">
        <v>10</v>
      </c>
      <c r="S269" s="296">
        <v>10</v>
      </c>
    </row>
    <row r="270" spans="1:19" ht="69.75" customHeight="1" hidden="1">
      <c r="A270" s="530"/>
      <c r="B270" s="530"/>
      <c r="C270" s="492" t="s">
        <v>133</v>
      </c>
      <c r="D270" s="55" t="s">
        <v>260</v>
      </c>
      <c r="E270" s="320" t="s">
        <v>367</v>
      </c>
      <c r="F270" s="244">
        <v>3</v>
      </c>
      <c r="G270" s="291">
        <v>0</v>
      </c>
      <c r="H270" s="214">
        <f t="shared" si="81"/>
        <v>0</v>
      </c>
      <c r="I270" s="314">
        <v>0</v>
      </c>
      <c r="J270" s="314">
        <v>0</v>
      </c>
      <c r="K270" s="314">
        <v>0</v>
      </c>
      <c r="L270" s="309">
        <f t="shared" si="82"/>
        <v>0</v>
      </c>
      <c r="M270" s="286">
        <f t="shared" si="83"/>
        <v>0</v>
      </c>
      <c r="N270" s="294">
        <v>0</v>
      </c>
      <c r="O270" s="294">
        <v>0</v>
      </c>
      <c r="P270" s="294">
        <v>0</v>
      </c>
      <c r="Q270" s="286">
        <f>N270+O270</f>
        <v>0</v>
      </c>
      <c r="R270" s="299">
        <v>0</v>
      </c>
      <c r="S270" s="296" t="s">
        <v>691</v>
      </c>
    </row>
    <row r="271" spans="1:19" ht="69.75" customHeight="1">
      <c r="A271" s="531"/>
      <c r="B271" s="531"/>
      <c r="C271" s="492" t="s">
        <v>676</v>
      </c>
      <c r="D271" s="55"/>
      <c r="E271" s="320" t="s">
        <v>677</v>
      </c>
      <c r="F271" s="244">
        <v>80</v>
      </c>
      <c r="G271" s="291">
        <v>9</v>
      </c>
      <c r="H271" s="214">
        <f t="shared" si="81"/>
        <v>3520</v>
      </c>
      <c r="I271" s="314">
        <v>3520</v>
      </c>
      <c r="J271" s="314">
        <v>0</v>
      </c>
      <c r="K271" s="314">
        <v>0</v>
      </c>
      <c r="L271" s="309">
        <f t="shared" si="82"/>
        <v>3520</v>
      </c>
      <c r="M271" s="286">
        <f t="shared" si="83"/>
        <v>2245.5</v>
      </c>
      <c r="N271" s="294">
        <v>2245.5</v>
      </c>
      <c r="O271" s="294">
        <v>0</v>
      </c>
      <c r="P271" s="294">
        <v>0</v>
      </c>
      <c r="Q271" s="286">
        <f>N271+O271</f>
        <v>2245.5</v>
      </c>
      <c r="R271" s="299" t="s">
        <v>949</v>
      </c>
      <c r="S271" s="296">
        <v>15</v>
      </c>
    </row>
    <row r="272" spans="1:20" ht="78" customHeight="1">
      <c r="A272" s="495" t="s">
        <v>72</v>
      </c>
      <c r="B272" s="495" t="s">
        <v>470</v>
      </c>
      <c r="C272" s="492" t="s">
        <v>471</v>
      </c>
      <c r="D272" s="55"/>
      <c r="E272" s="320" t="s">
        <v>472</v>
      </c>
      <c r="F272" s="244">
        <v>120.2</v>
      </c>
      <c r="G272" s="291">
        <v>10</v>
      </c>
      <c r="H272" s="214">
        <f t="shared" si="81"/>
        <v>807.9</v>
      </c>
      <c r="I272" s="314">
        <v>807.9</v>
      </c>
      <c r="J272" s="314">
        <v>0</v>
      </c>
      <c r="K272" s="314">
        <v>0</v>
      </c>
      <c r="L272" s="309">
        <f t="shared" si="82"/>
        <v>807.9</v>
      </c>
      <c r="M272" s="286">
        <f t="shared" si="83"/>
        <v>692.4</v>
      </c>
      <c r="N272" s="294">
        <v>0</v>
      </c>
      <c r="O272" s="294">
        <v>0</v>
      </c>
      <c r="P272" s="294">
        <v>692.4</v>
      </c>
      <c r="Q272" s="286">
        <f>N272+O272+P272</f>
        <v>692.4</v>
      </c>
      <c r="R272" s="299">
        <v>0</v>
      </c>
      <c r="S272" s="296">
        <v>0</v>
      </c>
      <c r="T272" s="292">
        <v>0</v>
      </c>
    </row>
    <row r="273" spans="1:19" ht="87.75" customHeight="1">
      <c r="A273" s="498" t="s">
        <v>76</v>
      </c>
      <c r="B273" s="498" t="s">
        <v>842</v>
      </c>
      <c r="C273" s="211" t="s">
        <v>488</v>
      </c>
      <c r="D273" s="400"/>
      <c r="E273" s="87" t="s">
        <v>556</v>
      </c>
      <c r="F273" s="401">
        <v>23.2</v>
      </c>
      <c r="G273" s="400">
        <v>2</v>
      </c>
      <c r="H273" s="214">
        <f t="shared" si="81"/>
        <v>76.5</v>
      </c>
      <c r="I273" s="315">
        <v>75.4</v>
      </c>
      <c r="J273" s="315">
        <v>1.1</v>
      </c>
      <c r="K273" s="315">
        <v>0</v>
      </c>
      <c r="L273" s="309">
        <f t="shared" si="82"/>
        <v>76.5</v>
      </c>
      <c r="M273" s="286">
        <f t="shared" si="83"/>
        <v>0</v>
      </c>
      <c r="N273" s="404">
        <v>0</v>
      </c>
      <c r="O273" s="404">
        <v>0</v>
      </c>
      <c r="P273" s="404">
        <v>0</v>
      </c>
      <c r="Q273" s="417">
        <v>0</v>
      </c>
      <c r="R273" s="79">
        <v>0</v>
      </c>
      <c r="S273" s="277">
        <v>0</v>
      </c>
    </row>
    <row r="274" spans="1:19" s="278" customFormat="1" ht="29.25" customHeight="1">
      <c r="A274" s="309"/>
      <c r="B274" s="34" t="s">
        <v>316</v>
      </c>
      <c r="C274" s="309"/>
      <c r="D274" s="309"/>
      <c r="E274" s="309"/>
      <c r="F274" s="309"/>
      <c r="G274" s="309"/>
      <c r="H274" s="309">
        <f>SUM(H267:H273)</f>
        <v>6733.9</v>
      </c>
      <c r="I274" s="309">
        <f aca="true" t="shared" si="84" ref="I274:Q274">SUM(I267:I273)</f>
        <v>6724.9</v>
      </c>
      <c r="J274" s="309">
        <f t="shared" si="84"/>
        <v>9</v>
      </c>
      <c r="K274" s="309">
        <f t="shared" si="84"/>
        <v>0</v>
      </c>
      <c r="L274" s="309">
        <f t="shared" si="84"/>
        <v>6733.9</v>
      </c>
      <c r="M274" s="309">
        <f t="shared" si="84"/>
        <v>3916.9</v>
      </c>
      <c r="N274" s="309">
        <f t="shared" si="84"/>
        <v>3224.5</v>
      </c>
      <c r="O274" s="309">
        <f t="shared" si="84"/>
        <v>0</v>
      </c>
      <c r="P274" s="309">
        <f t="shared" si="84"/>
        <v>692.4</v>
      </c>
      <c r="Q274" s="309">
        <f t="shared" si="84"/>
        <v>3916.9</v>
      </c>
      <c r="R274" s="309"/>
      <c r="S274" s="309"/>
    </row>
    <row r="275" spans="1:19" s="278" customFormat="1" ht="97.5" customHeight="1">
      <c r="A275" s="543" t="s">
        <v>80</v>
      </c>
      <c r="B275" s="545" t="s">
        <v>557</v>
      </c>
      <c r="C275" s="300" t="s">
        <v>558</v>
      </c>
      <c r="D275" s="303"/>
      <c r="E275" s="300" t="s">
        <v>670</v>
      </c>
      <c r="F275" s="252" t="s">
        <v>764</v>
      </c>
      <c r="G275" s="300" t="s">
        <v>763</v>
      </c>
      <c r="H275" s="214">
        <f>L275</f>
        <v>1047.5</v>
      </c>
      <c r="I275" s="300">
        <v>0</v>
      </c>
      <c r="J275" s="300">
        <v>0</v>
      </c>
      <c r="K275" s="300">
        <v>1047.5</v>
      </c>
      <c r="L275" s="309">
        <f>I275+J275+K275</f>
        <v>1047.5</v>
      </c>
      <c r="M275" s="286">
        <f>Q275</f>
        <v>649.4</v>
      </c>
      <c r="N275" s="286">
        <v>0</v>
      </c>
      <c r="O275" s="286">
        <v>0</v>
      </c>
      <c r="P275" s="294">
        <v>649.4</v>
      </c>
      <c r="Q275" s="294">
        <f>N275+O275+P275</f>
        <v>649.4</v>
      </c>
      <c r="R275" s="299" t="s">
        <v>851</v>
      </c>
      <c r="S275" s="296" t="s">
        <v>850</v>
      </c>
    </row>
    <row r="276" spans="1:19" s="278" customFormat="1" ht="97.5" customHeight="1">
      <c r="A276" s="544"/>
      <c r="B276" s="546"/>
      <c r="C276" s="300" t="s">
        <v>559</v>
      </c>
      <c r="D276" s="303"/>
      <c r="E276" s="300" t="s">
        <v>672</v>
      </c>
      <c r="F276" s="252" t="s">
        <v>764</v>
      </c>
      <c r="G276" s="300" t="s">
        <v>765</v>
      </c>
      <c r="H276" s="214">
        <f>L276</f>
        <v>0</v>
      </c>
      <c r="I276" s="300">
        <v>0</v>
      </c>
      <c r="J276" s="300">
        <v>0</v>
      </c>
      <c r="K276" s="300">
        <v>0</v>
      </c>
      <c r="L276" s="309">
        <f>I276+J276+K276</f>
        <v>0</v>
      </c>
      <c r="M276" s="286">
        <f>Q276</f>
        <v>0</v>
      </c>
      <c r="N276" s="294">
        <v>0</v>
      </c>
      <c r="O276" s="294">
        <v>0</v>
      </c>
      <c r="P276" s="294">
        <v>0</v>
      </c>
      <c r="Q276" s="294">
        <f>N276+O276+P276</f>
        <v>0</v>
      </c>
      <c r="R276" s="299">
        <v>0</v>
      </c>
      <c r="S276" s="296">
        <v>0</v>
      </c>
    </row>
    <row r="277" spans="1:19" s="278" customFormat="1" ht="29.25" customHeight="1">
      <c r="A277" s="309"/>
      <c r="B277" s="34" t="s">
        <v>316</v>
      </c>
      <c r="C277" s="309"/>
      <c r="D277" s="309"/>
      <c r="E277" s="309"/>
      <c r="F277" s="309"/>
      <c r="G277" s="309"/>
      <c r="H277" s="309">
        <f>H275+H276</f>
        <v>1047.5</v>
      </c>
      <c r="I277" s="309">
        <f aca="true" t="shared" si="85" ref="I277:Q277">I275+I276</f>
        <v>0</v>
      </c>
      <c r="J277" s="309">
        <f t="shared" si="85"/>
        <v>0</v>
      </c>
      <c r="K277" s="309">
        <f t="shared" si="85"/>
        <v>1047.5</v>
      </c>
      <c r="L277" s="309">
        <f t="shared" si="85"/>
        <v>1047.5</v>
      </c>
      <c r="M277" s="309">
        <f t="shared" si="85"/>
        <v>649.4</v>
      </c>
      <c r="N277" s="309">
        <f t="shared" si="85"/>
        <v>0</v>
      </c>
      <c r="O277" s="309">
        <f t="shared" si="85"/>
        <v>0</v>
      </c>
      <c r="P277" s="309">
        <f t="shared" si="85"/>
        <v>649.4</v>
      </c>
      <c r="Q277" s="309">
        <f t="shared" si="85"/>
        <v>649.4</v>
      </c>
      <c r="R277" s="309"/>
      <c r="S277" s="309"/>
    </row>
    <row r="278" spans="1:19" s="278" customFormat="1" ht="43.5" customHeight="1">
      <c r="A278" s="310"/>
      <c r="B278" s="33" t="s">
        <v>317</v>
      </c>
      <c r="C278" s="310"/>
      <c r="D278" s="310"/>
      <c r="E278" s="310"/>
      <c r="F278" s="310"/>
      <c r="G278" s="310"/>
      <c r="H278" s="310">
        <f>H277+H274+H266+H260+H257+H255+H238+H236+H232+H230+H228+H218+H215+H206+H151+H149+H146+H144+H142+H140+H134+H129+H126+H124+H122+H112+H110+H90+H59+H57+H54+H50+H48+H46+H43+H40+H38+H32+H25+H22+H14+H10</f>
        <v>2761660.710000001</v>
      </c>
      <c r="I278" s="310">
        <f>I277+I274+I266+I260+I257+I255+I238+I236+I232+I230+I228+I218+I215+I206+I151+I149+I146+I144+I142+I140+I134+I129+I126+I124+I122+I112+I110+I90+I59+I57+I54+I50+I48+I46+I43+I40+I38+I32+I25+I22+I14+I10</f>
        <v>2566715.5124500003</v>
      </c>
      <c r="J278" s="310">
        <f>J277+J274+J266+J260+J257+J255+J238+J236+J232+J230+J228+J218+J215+J206+J151+J149+J146+J144+J142+J140+J134+J129+J126+J124+J122+J112+J110+J90+J59+J57+J54+J50+J48+J46+J43+J40+J38+J32+J25+J22+J14+J10</f>
        <v>117442.59999999998</v>
      </c>
      <c r="K278" s="310">
        <f>K277+K274+K266+K260+K257+K255+K238+K236+K232+K230+K228+K218+K215+K206+K151+K149+K146+K144+K142+K140+K134+K129+K126+K124+K122+K112+K110+K90+K59+K57+K54+K50+K48+K46+K43+K40+K38+K32+K25+K22+K14+K10</f>
        <v>77502.59999999999</v>
      </c>
      <c r="L278" s="310">
        <f>L277+L274+L266+L260+L257+L255+L238+L236+L232+L230+L228+L218+L215+L206+L151+L149+L146+L144+L142+L140+L134+L129+L126+L124+L122+L112+L110+L90+L59+L57+L54+L50+L48+L46+L43+L40+L38+L32+L25+L22+L14+L10</f>
        <v>2761660.710000001</v>
      </c>
      <c r="M278" s="310">
        <f>M277+M274+M266+M260+M257+M255+M238+M236+M232+M230+M228+M218+M215+M206+M151+M149+M146+M144+M142+M140+M134+M129+M126+M124+M122+M112+M110+M90+M59+M57+M54+M50+M48+M46+M43+M40+M38+M32+M25+M22+M14+M10</f>
        <v>1481091.477</v>
      </c>
      <c r="N278" s="310">
        <f>N277+N274+N266+N260+N257+N255+N238+N236+N232+N230+N228+N218+N215+N206+N151+N149+N146+N144+N142+N140+N134+N129+N126+N124+N122+N112+N110+N90+N59+N57+N54+N50+N48+N46+N43+N40+N38+N32+N25+N22+N14+N10</f>
        <v>1411170.524</v>
      </c>
      <c r="O278" s="310">
        <f>O277+O274+O266+O260+O257+O255+O238+O236+O232+O230+O228+O218+O215+O206+O151+O149+O146+O144+O142+O140+O134+O129+O126+O124+O122+O112+O110+O90+O59+O57+O54+O50+O48+O46+O43+O40+O38+O32+O25+O22+O14+O10</f>
        <v>21763.653000000002</v>
      </c>
      <c r="P278" s="310">
        <f>P277+P274+P266+P260+P257+P255+P238+P236+P232+P230+P228+P218+P215+P206+P151+P149+P146+P144+P142+P140+P134+P129+P126+P124+P122+P112+P110+P90+P59+P57+P54+P50+P48+P46+P43+P40+P38+P32+P25+P22+P14+P10</f>
        <v>48157.299999999996</v>
      </c>
      <c r="Q278" s="310">
        <f>Q277+Q274+Q266+Q260+Q257+Q255+Q238+Q236+Q232+Q230+Q228+Q218+Q215+Q206+Q151+Q149+Q146+Q144+Q142+Q140+Q134+Q129+Q126+Q124+Q122+Q112+Q110+Q90+Q59+Q57+Q54+Q50+Q48+Q46+Q43+Q40+Q38+Q32+Q25+Q22+Q14+Q10</f>
        <v>1481091.477</v>
      </c>
      <c r="R278" s="310"/>
      <c r="S278" s="310"/>
    </row>
    <row r="279" spans="1:18" ht="28.5" customHeight="1">
      <c r="A279" s="532" t="s">
        <v>169</v>
      </c>
      <c r="B279" s="533"/>
      <c r="C279" s="533"/>
      <c r="D279" s="533"/>
      <c r="E279" s="533"/>
      <c r="F279" s="533"/>
      <c r="G279" s="533"/>
      <c r="H279" s="533"/>
      <c r="I279" s="533"/>
      <c r="J279" s="533"/>
      <c r="K279" s="533"/>
      <c r="L279" s="533"/>
      <c r="M279" s="533"/>
      <c r="N279" s="533"/>
      <c r="O279" s="533"/>
      <c r="P279" s="533"/>
      <c r="Q279" s="533"/>
      <c r="R279" s="533"/>
    </row>
    <row r="289" ht="12">
      <c r="L289" s="300"/>
    </row>
  </sheetData>
  <sheetProtection/>
  <mergeCells count="152">
    <mergeCell ref="F33:F34"/>
    <mergeCell ref="G33:G34"/>
    <mergeCell ref="R33:R34"/>
    <mergeCell ref="S33:S34"/>
    <mergeCell ref="B267:B268"/>
    <mergeCell ref="A269:A271"/>
    <mergeCell ref="B269:B271"/>
    <mergeCell ref="A275:A276"/>
    <mergeCell ref="B275:B276"/>
    <mergeCell ref="A279:R279"/>
    <mergeCell ref="B252:B253"/>
    <mergeCell ref="E252:E253"/>
    <mergeCell ref="A258:A259"/>
    <mergeCell ref="B258:B259"/>
    <mergeCell ref="A263:A265"/>
    <mergeCell ref="B263:B265"/>
    <mergeCell ref="D263:D264"/>
    <mergeCell ref="E263:E264"/>
    <mergeCell ref="F234:F235"/>
    <mergeCell ref="G234:G235"/>
    <mergeCell ref="N234:N235"/>
    <mergeCell ref="R234:R235"/>
    <mergeCell ref="S234:S235"/>
    <mergeCell ref="B239:B250"/>
    <mergeCell ref="D239:D250"/>
    <mergeCell ref="A219:A223"/>
    <mergeCell ref="B219:B227"/>
    <mergeCell ref="E219:E220"/>
    <mergeCell ref="E221:E222"/>
    <mergeCell ref="A233:F233"/>
    <mergeCell ref="A234:A235"/>
    <mergeCell ref="B234:B235"/>
    <mergeCell ref="C234:C235"/>
    <mergeCell ref="D234:D235"/>
    <mergeCell ref="E234:E235"/>
    <mergeCell ref="K207:K208"/>
    <mergeCell ref="L207:L208"/>
    <mergeCell ref="Q207:Q208"/>
    <mergeCell ref="A216:A217"/>
    <mergeCell ref="B216:B217"/>
    <mergeCell ref="D216:D217"/>
    <mergeCell ref="E216:E217"/>
    <mergeCell ref="O195:O198"/>
    <mergeCell ref="P195:P198"/>
    <mergeCell ref="Q195:Q198"/>
    <mergeCell ref="A207:A214"/>
    <mergeCell ref="B207:B214"/>
    <mergeCell ref="D207:D209"/>
    <mergeCell ref="E207:E209"/>
    <mergeCell ref="H207:H208"/>
    <mergeCell ref="I207:I208"/>
    <mergeCell ref="J207:J208"/>
    <mergeCell ref="H195:H198"/>
    <mergeCell ref="I195:I198"/>
    <mergeCell ref="J195:J198"/>
    <mergeCell ref="L195:L198"/>
    <mergeCell ref="M195:M198"/>
    <mergeCell ref="N195:N198"/>
    <mergeCell ref="Q152:Q153"/>
    <mergeCell ref="R152:R153"/>
    <mergeCell ref="S152:S153"/>
    <mergeCell ref="C179:C180"/>
    <mergeCell ref="E179:E180"/>
    <mergeCell ref="D186:D188"/>
    <mergeCell ref="E186:E188"/>
    <mergeCell ref="A147:A148"/>
    <mergeCell ref="B147:B148"/>
    <mergeCell ref="A151:A204"/>
    <mergeCell ref="B152:B205"/>
    <mergeCell ref="F152:F153"/>
    <mergeCell ref="G152:G153"/>
    <mergeCell ref="D195:D198"/>
    <mergeCell ref="E195:E198"/>
    <mergeCell ref="A127:A128"/>
    <mergeCell ref="B127:B128"/>
    <mergeCell ref="A130:A133"/>
    <mergeCell ref="B130:B133"/>
    <mergeCell ref="A135:A139"/>
    <mergeCell ref="B135:B139"/>
    <mergeCell ref="R84:R85"/>
    <mergeCell ref="S84:S85"/>
    <mergeCell ref="A91:A109"/>
    <mergeCell ref="B91:B109"/>
    <mergeCell ref="D99:D101"/>
    <mergeCell ref="A113:A121"/>
    <mergeCell ref="B113:B121"/>
    <mergeCell ref="A60:A89"/>
    <mergeCell ref="B60:B89"/>
    <mergeCell ref="D67:D71"/>
    <mergeCell ref="O68:O72"/>
    <mergeCell ref="P68:P72"/>
    <mergeCell ref="Q68:Q72"/>
    <mergeCell ref="D72:D74"/>
    <mergeCell ref="C84:C85"/>
    <mergeCell ref="E84:E85"/>
    <mergeCell ref="F84:F85"/>
    <mergeCell ref="G84:G85"/>
    <mergeCell ref="M84:M85"/>
    <mergeCell ref="Q84:Q85"/>
    <mergeCell ref="I68:I72"/>
    <mergeCell ref="J68:J72"/>
    <mergeCell ref="K68:K72"/>
    <mergeCell ref="L68:L72"/>
    <mergeCell ref="M68:M72"/>
    <mergeCell ref="N68:N72"/>
    <mergeCell ref="E67:E76"/>
    <mergeCell ref="F67:F76"/>
    <mergeCell ref="H68:H72"/>
    <mergeCell ref="A33:A37"/>
    <mergeCell ref="B33:B36"/>
    <mergeCell ref="D33:D36"/>
    <mergeCell ref="A44:C44"/>
    <mergeCell ref="A51:C51"/>
    <mergeCell ref="A55:C55"/>
    <mergeCell ref="A41:A42"/>
    <mergeCell ref="E20:E21"/>
    <mergeCell ref="A23:A24"/>
    <mergeCell ref="B23:B24"/>
    <mergeCell ref="A28:A31"/>
    <mergeCell ref="B28:B31"/>
    <mergeCell ref="D29:D31"/>
    <mergeCell ref="E29:E31"/>
    <mergeCell ref="Q5:Q6"/>
    <mergeCell ref="R5:R6"/>
    <mergeCell ref="S5:S6"/>
    <mergeCell ref="A8:A9"/>
    <mergeCell ref="B8:B9"/>
    <mergeCell ref="A15:A21"/>
    <mergeCell ref="B15:B21"/>
    <mergeCell ref="D16:D18"/>
    <mergeCell ref="E16:E18"/>
    <mergeCell ref="D20:D21"/>
    <mergeCell ref="L4:L6"/>
    <mergeCell ref="M4:R4"/>
    <mergeCell ref="F5:F6"/>
    <mergeCell ref="G5:G6"/>
    <mergeCell ref="H5:H6"/>
    <mergeCell ref="I5:I6"/>
    <mergeCell ref="J5:J6"/>
    <mergeCell ref="K5:K6"/>
    <mergeCell ref="M5:M6"/>
    <mergeCell ref="N5:P5"/>
    <mergeCell ref="M152:M153"/>
    <mergeCell ref="A1:R1"/>
    <mergeCell ref="F2:H2"/>
    <mergeCell ref="A4:A6"/>
    <mergeCell ref="B4:B6"/>
    <mergeCell ref="C4:C6"/>
    <mergeCell ref="D4:D6"/>
    <mergeCell ref="E4:E6"/>
    <mergeCell ref="F4:H4"/>
    <mergeCell ref="I4:K4"/>
  </mergeCells>
  <printOptions/>
  <pageMargins left="0.1968503937007874" right="0.1968503937007874" top="0.3937007874015748" bottom="0.3937007874015748" header="0.3937007874015748" footer="0.5118110236220472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Medrazviite2</dc:creator>
  <cp:keywords/>
  <dc:description/>
  <cp:lastModifiedBy>Гусева Елена Михайловна</cp:lastModifiedBy>
  <cp:lastPrinted>2020-08-06T14:35:17Z</cp:lastPrinted>
  <dcterms:created xsi:type="dcterms:W3CDTF">2015-02-25T11:06:44Z</dcterms:created>
  <dcterms:modified xsi:type="dcterms:W3CDTF">2020-08-06T14:49:54Z</dcterms:modified>
  <cp:category/>
  <cp:version/>
  <cp:contentType/>
  <cp:contentStatus/>
</cp:coreProperties>
</file>