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activeTab="3"/>
  </bookViews>
  <sheets>
    <sheet name="на 01.02.2022" sheetId="1" r:id="rId1"/>
    <sheet name="на 01.03.2022" sheetId="2" r:id="rId2"/>
    <sheet name="на 01.04.2022" sheetId="4" r:id="rId3"/>
    <sheet name="на 01.05.2022" sheetId="5" r:id="rId4"/>
  </sheets>
  <definedNames>
    <definedName name="_xlnm.Print_Area" localSheetId="2">'на 01.04.2022'!$A$1:$EQ$308</definedName>
  </definedNames>
  <calcPr calcId="152511"/>
</workbook>
</file>

<file path=xl/calcChain.xml><?xml version="1.0" encoding="utf-8"?>
<calcChain xmlns="http://schemas.openxmlformats.org/spreadsheetml/2006/main">
  <c r="P297" i="5" l="1"/>
  <c r="O297" i="5"/>
  <c r="N297" i="5"/>
  <c r="K297" i="5"/>
  <c r="J297" i="5"/>
  <c r="I297" i="5"/>
  <c r="Q296" i="5"/>
  <c r="M296" i="5"/>
  <c r="L296" i="5"/>
  <c r="H296" i="5" s="1"/>
  <c r="Q295" i="5"/>
  <c r="M295" i="5" s="1"/>
  <c r="L295" i="5"/>
  <c r="Q294" i="5"/>
  <c r="M294" i="5" s="1"/>
  <c r="L294" i="5"/>
  <c r="Q293" i="5"/>
  <c r="M293" i="5" s="1"/>
  <c r="L293" i="5"/>
  <c r="H293" i="5" s="1"/>
  <c r="Q292" i="5"/>
  <c r="M292" i="5" s="1"/>
  <c r="L292" i="5"/>
  <c r="H292" i="5"/>
  <c r="Q291" i="5"/>
  <c r="M291" i="5" s="1"/>
  <c r="L291" i="5"/>
  <c r="H291" i="5" s="1"/>
  <c r="Q290" i="5"/>
  <c r="P290" i="5"/>
  <c r="O290" i="5"/>
  <c r="N290" i="5"/>
  <c r="K290" i="5"/>
  <c r="J290" i="5"/>
  <c r="I290" i="5"/>
  <c r="Q289" i="5"/>
  <c r="M289" i="5" s="1"/>
  <c r="L289" i="5"/>
  <c r="H289" i="5" s="1"/>
  <c r="Q288" i="5"/>
  <c r="M288" i="5" s="1"/>
  <c r="L288" i="5"/>
  <c r="H288" i="5" s="1"/>
  <c r="Q287" i="5"/>
  <c r="M287" i="5" s="1"/>
  <c r="L287" i="5"/>
  <c r="P286" i="5"/>
  <c r="O286" i="5"/>
  <c r="N286" i="5"/>
  <c r="K286" i="5"/>
  <c r="J286" i="5"/>
  <c r="I286" i="5"/>
  <c r="Q285" i="5"/>
  <c r="M285" i="5" s="1"/>
  <c r="L285" i="5"/>
  <c r="H285" i="5" s="1"/>
  <c r="Q284" i="5"/>
  <c r="L284" i="5"/>
  <c r="P283" i="5"/>
  <c r="O283" i="5"/>
  <c r="N283" i="5"/>
  <c r="K283" i="5"/>
  <c r="J283" i="5"/>
  <c r="I283" i="5"/>
  <c r="Q282" i="5"/>
  <c r="M282" i="5" s="1"/>
  <c r="L282" i="5"/>
  <c r="H282" i="5" s="1"/>
  <c r="Q281" i="5"/>
  <c r="M281" i="5" s="1"/>
  <c r="L281" i="5"/>
  <c r="Q280" i="5"/>
  <c r="M280" i="5"/>
  <c r="L280" i="5"/>
  <c r="Q279" i="5"/>
  <c r="M279" i="5" s="1"/>
  <c r="L279" i="5"/>
  <c r="H279" i="5"/>
  <c r="Q278" i="5"/>
  <c r="M278" i="5" s="1"/>
  <c r="L278" i="5"/>
  <c r="H278" i="5"/>
  <c r="Q277" i="5"/>
  <c r="L277" i="5"/>
  <c r="H277" i="5"/>
  <c r="G277" i="5"/>
  <c r="Q276" i="5"/>
  <c r="M276" i="5" s="1"/>
  <c r="L276" i="5"/>
  <c r="H276" i="5" s="1"/>
  <c r="Q275" i="5"/>
  <c r="M275" i="5" s="1"/>
  <c r="L275" i="5"/>
  <c r="H275" i="5"/>
  <c r="Q274" i="5"/>
  <c r="M274" i="5" s="1"/>
  <c r="L274" i="5"/>
  <c r="H274" i="5" s="1"/>
  <c r="Q273" i="5"/>
  <c r="M273" i="5" s="1"/>
  <c r="L273" i="5"/>
  <c r="H273" i="5" s="1"/>
  <c r="Q272" i="5"/>
  <c r="M272" i="5" s="1"/>
  <c r="L272" i="5"/>
  <c r="H272" i="5"/>
  <c r="Q271" i="5"/>
  <c r="M271" i="5" s="1"/>
  <c r="L271" i="5"/>
  <c r="H271" i="5"/>
  <c r="Q270" i="5"/>
  <c r="M270" i="5" s="1"/>
  <c r="L270" i="5"/>
  <c r="H270" i="5"/>
  <c r="Q269" i="5"/>
  <c r="M269" i="5" s="1"/>
  <c r="L269" i="5"/>
  <c r="H269" i="5"/>
  <c r="Q268" i="5"/>
  <c r="M268" i="5" s="1"/>
  <c r="L268" i="5"/>
  <c r="H268" i="5" s="1"/>
  <c r="Q267" i="5"/>
  <c r="M267" i="5" s="1"/>
  <c r="L267" i="5"/>
  <c r="P265" i="5"/>
  <c r="O265" i="5"/>
  <c r="N265" i="5"/>
  <c r="K265" i="5"/>
  <c r="J265" i="5"/>
  <c r="I265" i="5"/>
  <c r="Q264" i="5"/>
  <c r="M264" i="5" s="1"/>
  <c r="M265" i="5" s="1"/>
  <c r="L264" i="5"/>
  <c r="Q263" i="5"/>
  <c r="P263" i="5"/>
  <c r="O263" i="5"/>
  <c r="N263" i="5"/>
  <c r="K263" i="5"/>
  <c r="J263" i="5"/>
  <c r="I263" i="5"/>
  <c r="H263" i="5"/>
  <c r="L262" i="5"/>
  <c r="Q261" i="5"/>
  <c r="M261" i="5"/>
  <c r="M263" i="5" s="1"/>
  <c r="L261" i="5"/>
  <c r="Q259" i="5"/>
  <c r="P259" i="5"/>
  <c r="O259" i="5"/>
  <c r="N259" i="5"/>
  <c r="K259" i="5"/>
  <c r="J259" i="5"/>
  <c r="I259" i="5"/>
  <c r="Q258" i="5"/>
  <c r="M258" i="5" s="1"/>
  <c r="M259" i="5" s="1"/>
  <c r="L258" i="5"/>
  <c r="P257" i="5"/>
  <c r="O257" i="5"/>
  <c r="N257" i="5"/>
  <c r="K257" i="5"/>
  <c r="J257" i="5"/>
  <c r="I257" i="5"/>
  <c r="Q256" i="5"/>
  <c r="L256" i="5"/>
  <c r="L257" i="5" s="1"/>
  <c r="P255" i="5"/>
  <c r="O255" i="5"/>
  <c r="N255" i="5"/>
  <c r="K255" i="5"/>
  <c r="J255" i="5"/>
  <c r="I255" i="5"/>
  <c r="Q254" i="5"/>
  <c r="M254" i="5" s="1"/>
  <c r="L254" i="5"/>
  <c r="Q253" i="5"/>
  <c r="M253" i="5"/>
  <c r="L253" i="5"/>
  <c r="H253" i="5"/>
  <c r="Q252" i="5"/>
  <c r="M252" i="5"/>
  <c r="L252" i="5"/>
  <c r="Q251" i="5"/>
  <c r="M251" i="5" s="1"/>
  <c r="L251" i="5"/>
  <c r="Q250" i="5"/>
  <c r="M250" i="5" s="1"/>
  <c r="L250" i="5"/>
  <c r="H250" i="5" s="1"/>
  <c r="Q249" i="5"/>
  <c r="M249" i="5" s="1"/>
  <c r="L249" i="5"/>
  <c r="H249" i="5" s="1"/>
  <c r="Q248" i="5"/>
  <c r="M248" i="5" s="1"/>
  <c r="L248" i="5"/>
  <c r="H248" i="5" s="1"/>
  <c r="Q247" i="5"/>
  <c r="M247" i="5" s="1"/>
  <c r="L247" i="5"/>
  <c r="H247" i="5" s="1"/>
  <c r="Q246" i="5"/>
  <c r="M246" i="5" s="1"/>
  <c r="L246" i="5"/>
  <c r="H246" i="5"/>
  <c r="Q245" i="5"/>
  <c r="M245" i="5" s="1"/>
  <c r="L245" i="5"/>
  <c r="L255" i="5" s="1"/>
  <c r="P244" i="5"/>
  <c r="O244" i="5"/>
  <c r="N244" i="5"/>
  <c r="K244" i="5"/>
  <c r="J244" i="5"/>
  <c r="I244" i="5"/>
  <c r="Q243" i="5"/>
  <c r="M243" i="5" s="1"/>
  <c r="L243" i="5"/>
  <c r="H243" i="5" s="1"/>
  <c r="Q242" i="5"/>
  <c r="L242" i="5"/>
  <c r="P241" i="5"/>
  <c r="O241" i="5"/>
  <c r="N241" i="5"/>
  <c r="K241" i="5"/>
  <c r="J241" i="5"/>
  <c r="I241" i="5"/>
  <c r="Q240" i="5"/>
  <c r="M240" i="5" s="1"/>
  <c r="L240" i="5"/>
  <c r="Q239" i="5"/>
  <c r="M239" i="5" s="1"/>
  <c r="L239" i="5"/>
  <c r="H239" i="5" s="1"/>
  <c r="Q238" i="5"/>
  <c r="M238" i="5" s="1"/>
  <c r="L238" i="5"/>
  <c r="H238" i="5" s="1"/>
  <c r="Q237" i="5"/>
  <c r="M237" i="5" s="1"/>
  <c r="L237" i="5"/>
  <c r="H237" i="5" s="1"/>
  <c r="Q236" i="5"/>
  <c r="M236" i="5" s="1"/>
  <c r="L236" i="5"/>
  <c r="H236" i="5" s="1"/>
  <c r="Q235" i="5"/>
  <c r="M235" i="5"/>
  <c r="L235" i="5"/>
  <c r="H235" i="5" s="1"/>
  <c r="Q233" i="5"/>
  <c r="M233" i="5" s="1"/>
  <c r="L233" i="5"/>
  <c r="H233" i="5" s="1"/>
  <c r="P232" i="5"/>
  <c r="O232" i="5"/>
  <c r="N232" i="5"/>
  <c r="K232" i="5"/>
  <c r="J232" i="5"/>
  <c r="I232" i="5"/>
  <c r="Q231" i="5"/>
  <c r="M231" i="5" s="1"/>
  <c r="Q230" i="5"/>
  <c r="M230" i="5" s="1"/>
  <c r="L230" i="5"/>
  <c r="H230" i="5" s="1"/>
  <c r="Q229" i="5"/>
  <c r="M229" i="5" s="1"/>
  <c r="L229" i="5"/>
  <c r="Q228" i="5"/>
  <c r="M228" i="5" s="1"/>
  <c r="L228" i="5"/>
  <c r="Q227" i="5"/>
  <c r="M227" i="5" s="1"/>
  <c r="L227" i="5"/>
  <c r="H227" i="5" s="1"/>
  <c r="Q226" i="5"/>
  <c r="M226" i="5" s="1"/>
  <c r="L226" i="5"/>
  <c r="H226" i="5" s="1"/>
  <c r="Q225" i="5"/>
  <c r="M225" i="5" s="1"/>
  <c r="L225" i="5"/>
  <c r="H225" i="5" s="1"/>
  <c r="Q224" i="5"/>
  <c r="M224" i="5" s="1"/>
  <c r="L224" i="5"/>
  <c r="H224" i="5" s="1"/>
  <c r="Q223" i="5"/>
  <c r="M223" i="5" s="1"/>
  <c r="L223" i="5"/>
  <c r="Q222" i="5"/>
  <c r="M222" i="5"/>
  <c r="L222" i="5"/>
  <c r="Q221" i="5"/>
  <c r="M221" i="5" s="1"/>
  <c r="L221" i="5"/>
  <c r="Q220" i="5"/>
  <c r="M220" i="5" s="1"/>
  <c r="L220" i="5"/>
  <c r="Q219" i="5"/>
  <c r="L219" i="5"/>
  <c r="P217" i="5"/>
  <c r="O217" i="5"/>
  <c r="N217" i="5"/>
  <c r="K217" i="5"/>
  <c r="J217" i="5"/>
  <c r="Q216" i="5"/>
  <c r="M216" i="5" s="1"/>
  <c r="L216" i="5"/>
  <c r="H216" i="5" s="1"/>
  <c r="Q215" i="5"/>
  <c r="M215" i="5" s="1"/>
  <c r="L215" i="5"/>
  <c r="H215" i="5" s="1"/>
  <c r="Q214" i="5"/>
  <c r="M214" i="5" s="1"/>
  <c r="L214" i="5"/>
  <c r="Q213" i="5"/>
  <c r="M213" i="5" s="1"/>
  <c r="L213" i="5"/>
  <c r="Q212" i="5"/>
  <c r="M212" i="5"/>
  <c r="L212" i="5"/>
  <c r="H212" i="5"/>
  <c r="Q211" i="5"/>
  <c r="M211" i="5"/>
  <c r="L211" i="5"/>
  <c r="H211" i="5"/>
  <c r="Q210" i="5"/>
  <c r="M210" i="5"/>
  <c r="L210" i="5"/>
  <c r="H210" i="5"/>
  <c r="Q209" i="5"/>
  <c r="M209" i="5"/>
  <c r="L209" i="5"/>
  <c r="H209" i="5"/>
  <c r="Q208" i="5"/>
  <c r="M208" i="5"/>
  <c r="L208" i="5"/>
  <c r="H208" i="5"/>
  <c r="Q207" i="5"/>
  <c r="M207" i="5"/>
  <c r="L207" i="5"/>
  <c r="Q206" i="5"/>
  <c r="M206" i="5" s="1"/>
  <c r="L206" i="5"/>
  <c r="Q205" i="5"/>
  <c r="M205" i="5" s="1"/>
  <c r="L205" i="5"/>
  <c r="Q204" i="5"/>
  <c r="M204" i="5" s="1"/>
  <c r="L204" i="5"/>
  <c r="Q203" i="5"/>
  <c r="M203" i="5"/>
  <c r="L203" i="5"/>
  <c r="Q202" i="5"/>
  <c r="M202" i="5" s="1"/>
  <c r="L202" i="5"/>
  <c r="H202" i="5" s="1"/>
  <c r="Q201" i="5"/>
  <c r="M201" i="5" s="1"/>
  <c r="L201" i="5"/>
  <c r="H201" i="5" s="1"/>
  <c r="Q200" i="5"/>
  <c r="M200" i="5" s="1"/>
  <c r="L200" i="5"/>
  <c r="H200" i="5" s="1"/>
  <c r="F200" i="5"/>
  <c r="Q199" i="5"/>
  <c r="M199" i="5"/>
  <c r="L199" i="5"/>
  <c r="H199" i="5"/>
  <c r="F199" i="5"/>
  <c r="Q198" i="5"/>
  <c r="M198" i="5" s="1"/>
  <c r="L198" i="5"/>
  <c r="H198" i="5" s="1"/>
  <c r="F198" i="5"/>
  <c r="Q197" i="5"/>
  <c r="M197" i="5"/>
  <c r="L197" i="5"/>
  <c r="H197" i="5"/>
  <c r="F197" i="5"/>
  <c r="Q196" i="5"/>
  <c r="M196" i="5" s="1"/>
  <c r="L196" i="5"/>
  <c r="H196" i="5" s="1"/>
  <c r="Q195" i="5"/>
  <c r="M195" i="5" s="1"/>
  <c r="L195" i="5"/>
  <c r="H195" i="5" s="1"/>
  <c r="Q194" i="5"/>
  <c r="M194" i="5" s="1"/>
  <c r="Q193" i="5"/>
  <c r="M193" i="5" s="1"/>
  <c r="Q192" i="5"/>
  <c r="M192" i="5" s="1"/>
  <c r="Q191" i="5"/>
  <c r="M191" i="5" s="1"/>
  <c r="Q190" i="5"/>
  <c r="M190" i="5" s="1"/>
  <c r="Q189" i="5"/>
  <c r="M189" i="5" s="1"/>
  <c r="Q188" i="5"/>
  <c r="M188" i="5" s="1"/>
  <c r="L188" i="5"/>
  <c r="H188" i="5" s="1"/>
  <c r="Q187" i="5"/>
  <c r="M187" i="5" s="1"/>
  <c r="L187" i="5"/>
  <c r="H187" i="5" s="1"/>
  <c r="Q186" i="5"/>
  <c r="M186" i="5" s="1"/>
  <c r="L186" i="5"/>
  <c r="H186" i="5" s="1"/>
  <c r="Q185" i="5"/>
  <c r="M185" i="5" s="1"/>
  <c r="L185" i="5"/>
  <c r="H185" i="5" s="1"/>
  <c r="Q184" i="5"/>
  <c r="M184" i="5" s="1"/>
  <c r="L184" i="5"/>
  <c r="H184" i="5" s="1"/>
  <c r="Q183" i="5"/>
  <c r="M183" i="5" s="1"/>
  <c r="L183" i="5"/>
  <c r="H183" i="5" s="1"/>
  <c r="Q182" i="5"/>
  <c r="M182" i="5" s="1"/>
  <c r="L182" i="5"/>
  <c r="H182" i="5" s="1"/>
  <c r="Q181" i="5"/>
  <c r="M181" i="5" s="1"/>
  <c r="L181" i="5"/>
  <c r="H181" i="5" s="1"/>
  <c r="Q180" i="5"/>
  <c r="M180" i="5" s="1"/>
  <c r="L180" i="5"/>
  <c r="H180" i="5" s="1"/>
  <c r="Q179" i="5"/>
  <c r="M179" i="5" s="1"/>
  <c r="L179" i="5"/>
  <c r="H179" i="5" s="1"/>
  <c r="Q178" i="5"/>
  <c r="M178" i="5" s="1"/>
  <c r="L178" i="5"/>
  <c r="H178" i="5" s="1"/>
  <c r="Q177" i="5"/>
  <c r="M177" i="5" s="1"/>
  <c r="L177" i="5"/>
  <c r="H177" i="5" s="1"/>
  <c r="Q176" i="5"/>
  <c r="M176" i="5" s="1"/>
  <c r="L176" i="5"/>
  <c r="H176" i="5" s="1"/>
  <c r="Q175" i="5"/>
  <c r="M175" i="5" s="1"/>
  <c r="L175" i="5"/>
  <c r="H175" i="5" s="1"/>
  <c r="Q174" i="5"/>
  <c r="M174" i="5" s="1"/>
  <c r="L174" i="5"/>
  <c r="H174" i="5"/>
  <c r="Q173" i="5"/>
  <c r="M173" i="5" s="1"/>
  <c r="L173" i="5"/>
  <c r="H173" i="5" s="1"/>
  <c r="Q172" i="5"/>
  <c r="M172" i="5" s="1"/>
  <c r="L172" i="5"/>
  <c r="H172" i="5"/>
  <c r="Q171" i="5"/>
  <c r="M171" i="5" s="1"/>
  <c r="L171" i="5"/>
  <c r="H171" i="5" s="1"/>
  <c r="Q170" i="5"/>
  <c r="M170" i="5" s="1"/>
  <c r="L170" i="5"/>
  <c r="H170" i="5" s="1"/>
  <c r="Q169" i="5"/>
  <c r="M169" i="5" s="1"/>
  <c r="H169" i="5"/>
  <c r="Q168" i="5"/>
  <c r="M168" i="5" s="1"/>
  <c r="H168" i="5"/>
  <c r="Q167" i="5"/>
  <c r="M167" i="5"/>
  <c r="L167" i="5"/>
  <c r="Q166" i="5"/>
  <c r="M166" i="5" s="1"/>
  <c r="L166" i="5"/>
  <c r="Q165" i="5"/>
  <c r="M165" i="5" s="1"/>
  <c r="L165" i="5"/>
  <c r="Q164" i="5"/>
  <c r="M164" i="5"/>
  <c r="L164" i="5"/>
  <c r="H164" i="5"/>
  <c r="Q163" i="5"/>
  <c r="M163" i="5"/>
  <c r="L163" i="5"/>
  <c r="Q162" i="5"/>
  <c r="M162" i="5" s="1"/>
  <c r="L162" i="5"/>
  <c r="H162" i="5" s="1"/>
  <c r="Q161" i="5"/>
  <c r="M161" i="5"/>
  <c r="L161" i="5"/>
  <c r="H161" i="5" s="1"/>
  <c r="Q160" i="5"/>
  <c r="M160" i="5" s="1"/>
  <c r="L160" i="5"/>
  <c r="H160" i="5" s="1"/>
  <c r="Q159" i="5"/>
  <c r="M159" i="5"/>
  <c r="I159" i="5"/>
  <c r="I217" i="5" s="1"/>
  <c r="P158" i="5"/>
  <c r="O158" i="5"/>
  <c r="N158" i="5"/>
  <c r="M158" i="5"/>
  <c r="K158" i="5"/>
  <c r="J158" i="5"/>
  <c r="I158" i="5"/>
  <c r="H158" i="5"/>
  <c r="Q157" i="5"/>
  <c r="Q158" i="5" s="1"/>
  <c r="H157" i="5"/>
  <c r="L157" i="5" s="1"/>
  <c r="L158" i="5" s="1"/>
  <c r="P156" i="5"/>
  <c r="O156" i="5"/>
  <c r="N156" i="5"/>
  <c r="K156" i="5"/>
  <c r="J156" i="5"/>
  <c r="I156" i="5"/>
  <c r="Q155" i="5"/>
  <c r="Q156" i="5" s="1"/>
  <c r="L155" i="5"/>
  <c r="H155" i="5" s="1"/>
  <c r="Q154" i="5"/>
  <c r="M154" i="5"/>
  <c r="L154" i="5"/>
  <c r="P153" i="5"/>
  <c r="O153" i="5"/>
  <c r="N153" i="5"/>
  <c r="K153" i="5"/>
  <c r="J153" i="5"/>
  <c r="I153" i="5"/>
  <c r="Q151" i="5"/>
  <c r="M151" i="5" s="1"/>
  <c r="M153" i="5" s="1"/>
  <c r="L151" i="5"/>
  <c r="H151" i="5" s="1"/>
  <c r="H153" i="5" s="1"/>
  <c r="P150" i="5"/>
  <c r="O150" i="5"/>
  <c r="N150" i="5"/>
  <c r="K150" i="5"/>
  <c r="J150" i="5"/>
  <c r="I150" i="5"/>
  <c r="Q149" i="5"/>
  <c r="Q150" i="5" s="1"/>
  <c r="L149" i="5"/>
  <c r="L150" i="5" s="1"/>
  <c r="P148" i="5"/>
  <c r="O148" i="5"/>
  <c r="N148" i="5"/>
  <c r="L148" i="5"/>
  <c r="K148" i="5"/>
  <c r="J148" i="5"/>
  <c r="I148" i="5"/>
  <c r="Q147" i="5"/>
  <c r="M147" i="5" s="1"/>
  <c r="M148" i="5" s="1"/>
  <c r="L147" i="5"/>
  <c r="H147" i="5"/>
  <c r="H148" i="5" s="1"/>
  <c r="P146" i="5"/>
  <c r="O146" i="5"/>
  <c r="N146" i="5"/>
  <c r="K146" i="5"/>
  <c r="J146" i="5"/>
  <c r="I146" i="5"/>
  <c r="Q145" i="5"/>
  <c r="M145" i="5"/>
  <c r="L145" i="5"/>
  <c r="H145" i="5" s="1"/>
  <c r="Q144" i="5"/>
  <c r="M144" i="5" s="1"/>
  <c r="L144" i="5"/>
  <c r="H144" i="5" s="1"/>
  <c r="Q143" i="5"/>
  <c r="M143" i="5"/>
  <c r="L143" i="5"/>
  <c r="H143" i="5" s="1"/>
  <c r="Q142" i="5"/>
  <c r="L142" i="5"/>
  <c r="Q141" i="5"/>
  <c r="M141" i="5" s="1"/>
  <c r="L141" i="5"/>
  <c r="Q140" i="5"/>
  <c r="M140" i="5" s="1"/>
  <c r="M146" i="5" s="1"/>
  <c r="L140" i="5"/>
  <c r="L146" i="5" s="1"/>
  <c r="P139" i="5"/>
  <c r="O139" i="5"/>
  <c r="N139" i="5"/>
  <c r="K139" i="5"/>
  <c r="J139" i="5"/>
  <c r="I139" i="5"/>
  <c r="Q138" i="5"/>
  <c r="M138" i="5" s="1"/>
  <c r="L138" i="5"/>
  <c r="H138" i="5" s="1"/>
  <c r="Q137" i="5"/>
  <c r="M137" i="5" s="1"/>
  <c r="L137" i="5"/>
  <c r="H137" i="5"/>
  <c r="Q136" i="5"/>
  <c r="M136" i="5" s="1"/>
  <c r="L136" i="5"/>
  <c r="M135" i="5"/>
  <c r="L135" i="5"/>
  <c r="Q134" i="5"/>
  <c r="M134" i="5"/>
  <c r="L134" i="5"/>
  <c r="P133" i="5"/>
  <c r="O133" i="5"/>
  <c r="N133" i="5"/>
  <c r="K133" i="5"/>
  <c r="J133" i="5"/>
  <c r="I133" i="5"/>
  <c r="Q132" i="5"/>
  <c r="M132" i="5" s="1"/>
  <c r="L132" i="5"/>
  <c r="H132" i="5" s="1"/>
  <c r="Q131" i="5"/>
  <c r="M131" i="5"/>
  <c r="L131" i="5"/>
  <c r="P130" i="5"/>
  <c r="O130" i="5"/>
  <c r="N130" i="5"/>
  <c r="K130" i="5"/>
  <c r="J130" i="5"/>
  <c r="I130" i="5"/>
  <c r="Q129" i="5"/>
  <c r="M129" i="5" s="1"/>
  <c r="M130" i="5" s="1"/>
  <c r="L129" i="5"/>
  <c r="L130" i="5" s="1"/>
  <c r="P128" i="5"/>
  <c r="O128" i="5"/>
  <c r="N128" i="5"/>
  <c r="K128" i="5"/>
  <c r="J128" i="5"/>
  <c r="I128" i="5"/>
  <c r="Q127" i="5"/>
  <c r="M127" i="5" s="1"/>
  <c r="L127" i="5"/>
  <c r="H127" i="5" s="1"/>
  <c r="Q126" i="5"/>
  <c r="M126" i="5" s="1"/>
  <c r="L126" i="5"/>
  <c r="H126" i="5" s="1"/>
  <c r="Q125" i="5"/>
  <c r="M125" i="5" s="1"/>
  <c r="Q124" i="5"/>
  <c r="M124" i="5" s="1"/>
  <c r="Q123" i="5"/>
  <c r="M123" i="5"/>
  <c r="L123" i="5"/>
  <c r="Q122" i="5"/>
  <c r="M122" i="5" s="1"/>
  <c r="L122" i="5"/>
  <c r="Q121" i="5"/>
  <c r="M121" i="5" s="1"/>
  <c r="L121" i="5"/>
  <c r="H121" i="5" s="1"/>
  <c r="Q120" i="5"/>
  <c r="M120" i="5" s="1"/>
  <c r="L120" i="5"/>
  <c r="Q119" i="5"/>
  <c r="M119" i="5" s="1"/>
  <c r="M128" i="5" s="1"/>
  <c r="L119" i="5"/>
  <c r="Q118" i="5"/>
  <c r="M118" i="5"/>
  <c r="L118" i="5"/>
  <c r="P117" i="5"/>
  <c r="O117" i="5"/>
  <c r="N117" i="5"/>
  <c r="K117" i="5"/>
  <c r="J117" i="5"/>
  <c r="I117" i="5"/>
  <c r="Q115" i="5"/>
  <c r="M115" i="5" s="1"/>
  <c r="M117" i="5" s="1"/>
  <c r="L115" i="5"/>
  <c r="H115" i="5" s="1"/>
  <c r="H117" i="5" s="1"/>
  <c r="P114" i="5"/>
  <c r="O114" i="5"/>
  <c r="N114" i="5"/>
  <c r="K114" i="5"/>
  <c r="J114" i="5"/>
  <c r="I114" i="5"/>
  <c r="Q113" i="5"/>
  <c r="M113" i="5" s="1"/>
  <c r="L113" i="5"/>
  <c r="H113" i="5" s="1"/>
  <c r="Q112" i="5"/>
  <c r="M112" i="5"/>
  <c r="L112" i="5"/>
  <c r="Q111" i="5"/>
  <c r="M111" i="5" s="1"/>
  <c r="L111" i="5"/>
  <c r="Q110" i="5"/>
  <c r="M110" i="5" s="1"/>
  <c r="L110" i="5"/>
  <c r="Q109" i="5"/>
  <c r="M109" i="5"/>
  <c r="L109" i="5"/>
  <c r="Q108" i="5"/>
  <c r="M108" i="5" s="1"/>
  <c r="L108" i="5"/>
  <c r="H108" i="5" s="1"/>
  <c r="Q107" i="5"/>
  <c r="M107" i="5"/>
  <c r="L107" i="5"/>
  <c r="H107" i="5" s="1"/>
  <c r="Q106" i="5"/>
  <c r="M106" i="5" s="1"/>
  <c r="L106" i="5"/>
  <c r="Q105" i="5"/>
  <c r="M105" i="5"/>
  <c r="L105" i="5"/>
  <c r="Q104" i="5"/>
  <c r="M104" i="5" s="1"/>
  <c r="L104" i="5"/>
  <c r="Q103" i="5"/>
  <c r="M103" i="5" s="1"/>
  <c r="L103" i="5"/>
  <c r="Q102" i="5"/>
  <c r="M102" i="5"/>
  <c r="L102" i="5"/>
  <c r="Q101" i="5"/>
  <c r="M101" i="5"/>
  <c r="L101" i="5"/>
  <c r="Q100" i="5"/>
  <c r="M100" i="5" s="1"/>
  <c r="L100" i="5"/>
  <c r="Q99" i="5"/>
  <c r="M99" i="5"/>
  <c r="L99" i="5"/>
  <c r="Q98" i="5"/>
  <c r="M98" i="5"/>
  <c r="L98" i="5"/>
  <c r="Q97" i="5"/>
  <c r="M97" i="5"/>
  <c r="L97" i="5"/>
  <c r="Q96" i="5"/>
  <c r="M96" i="5" s="1"/>
  <c r="L96" i="5"/>
  <c r="Q95" i="5"/>
  <c r="M95" i="5"/>
  <c r="L95" i="5"/>
  <c r="L114" i="5" s="1"/>
  <c r="P94" i="5"/>
  <c r="O94" i="5"/>
  <c r="N94" i="5"/>
  <c r="K94" i="5"/>
  <c r="J94" i="5"/>
  <c r="I94" i="5"/>
  <c r="Q93" i="5"/>
  <c r="M93" i="5" s="1"/>
  <c r="L93" i="5"/>
  <c r="H93" i="5" s="1"/>
  <c r="Q92" i="5"/>
  <c r="M92" i="5" s="1"/>
  <c r="L92" i="5"/>
  <c r="Q91" i="5"/>
  <c r="M91" i="5"/>
  <c r="L91" i="5"/>
  <c r="Q90" i="5"/>
  <c r="M90" i="5"/>
  <c r="L90" i="5"/>
  <c r="Q89" i="5"/>
  <c r="M89" i="5"/>
  <c r="L89" i="5"/>
  <c r="H89" i="5" s="1"/>
  <c r="Q87" i="5"/>
  <c r="M87" i="5"/>
  <c r="L87" i="5"/>
  <c r="Q86" i="5"/>
  <c r="M86" i="5" s="1"/>
  <c r="L86" i="5"/>
  <c r="H86" i="5"/>
  <c r="Q85" i="5"/>
  <c r="M85" i="5"/>
  <c r="L85" i="5"/>
  <c r="Q84" i="5"/>
  <c r="M84" i="5"/>
  <c r="L84" i="5"/>
  <c r="Q83" i="5"/>
  <c r="M83" i="5"/>
  <c r="L83" i="5"/>
  <c r="L94" i="5" s="1"/>
  <c r="P82" i="5"/>
  <c r="O82" i="5"/>
  <c r="N82" i="5"/>
  <c r="K82" i="5"/>
  <c r="Q81" i="5"/>
  <c r="M81" i="5"/>
  <c r="L81" i="5"/>
  <c r="Q80" i="5"/>
  <c r="M80" i="5" s="1"/>
  <c r="L80" i="5"/>
  <c r="Q79" i="5"/>
  <c r="M79" i="5" s="1"/>
  <c r="L79" i="5"/>
  <c r="Q78" i="5"/>
  <c r="M78" i="5" s="1"/>
  <c r="L78" i="5"/>
  <c r="Q77" i="5"/>
  <c r="M77" i="5" s="1"/>
  <c r="L77" i="5"/>
  <c r="Q76" i="5"/>
  <c r="M76" i="5" s="1"/>
  <c r="L76" i="5"/>
  <c r="Q75" i="5"/>
  <c r="M75" i="5"/>
  <c r="L75" i="5"/>
  <c r="Q74" i="5"/>
  <c r="L74" i="5"/>
  <c r="Q73" i="5"/>
  <c r="M73" i="5" s="1"/>
  <c r="L73" i="5"/>
  <c r="Q72" i="5"/>
  <c r="M72" i="5"/>
  <c r="L72" i="5"/>
  <c r="Q71" i="5"/>
  <c r="M71" i="5"/>
  <c r="L71" i="5"/>
  <c r="Q70" i="5"/>
  <c r="M70" i="5" s="1"/>
  <c r="L70" i="5"/>
  <c r="Q69" i="5"/>
  <c r="M69" i="5"/>
  <c r="L69" i="5"/>
  <c r="Q64" i="5"/>
  <c r="M64" i="5" s="1"/>
  <c r="L64" i="5"/>
  <c r="S63" i="5"/>
  <c r="R63" i="5"/>
  <c r="Q63" i="5"/>
  <c r="M63" i="5"/>
  <c r="K63" i="5"/>
  <c r="J63" i="5"/>
  <c r="J82" i="5" s="1"/>
  <c r="I63" i="5"/>
  <c r="I82" i="5" s="1"/>
  <c r="H63" i="5"/>
  <c r="G63" i="5"/>
  <c r="Q62" i="5"/>
  <c r="M62" i="5"/>
  <c r="L62" i="5"/>
  <c r="Q61" i="5"/>
  <c r="M61" i="5" s="1"/>
  <c r="L61" i="5"/>
  <c r="Q60" i="5"/>
  <c r="M60" i="5" s="1"/>
  <c r="L60" i="5"/>
  <c r="Q59" i="5"/>
  <c r="M59" i="5"/>
  <c r="L59" i="5"/>
  <c r="H59" i="5"/>
  <c r="Q58" i="5"/>
  <c r="M58" i="5" s="1"/>
  <c r="L58" i="5"/>
  <c r="Q57" i="5"/>
  <c r="M57" i="5" s="1"/>
  <c r="L57" i="5"/>
  <c r="Q56" i="5"/>
  <c r="M56" i="5" s="1"/>
  <c r="L56" i="5"/>
  <c r="P55" i="5"/>
  <c r="O55" i="5"/>
  <c r="N55" i="5"/>
  <c r="K55" i="5"/>
  <c r="J55" i="5"/>
  <c r="I55" i="5"/>
  <c r="Q54" i="5"/>
  <c r="Q55" i="5" s="1"/>
  <c r="M54" i="5"/>
  <c r="M55" i="5" s="1"/>
  <c r="L54" i="5"/>
  <c r="H54" i="5" s="1"/>
  <c r="H55" i="5" s="1"/>
  <c r="P53" i="5"/>
  <c r="O53" i="5"/>
  <c r="N53" i="5"/>
  <c r="K53" i="5"/>
  <c r="J53" i="5"/>
  <c r="I53" i="5"/>
  <c r="H53" i="5"/>
  <c r="Q52" i="5"/>
  <c r="M52" i="5" s="1"/>
  <c r="M53" i="5" s="1"/>
  <c r="L52" i="5"/>
  <c r="L53" i="5" s="1"/>
  <c r="P50" i="5"/>
  <c r="O50" i="5"/>
  <c r="N50" i="5"/>
  <c r="K50" i="5"/>
  <c r="J50" i="5"/>
  <c r="I50" i="5"/>
  <c r="H50" i="5"/>
  <c r="Q49" i="5"/>
  <c r="M49" i="5" s="1"/>
  <c r="M50" i="5" s="1"/>
  <c r="L49" i="5"/>
  <c r="L50" i="5" s="1"/>
  <c r="P46" i="5"/>
  <c r="O46" i="5"/>
  <c r="N46" i="5"/>
  <c r="K46" i="5"/>
  <c r="J46" i="5"/>
  <c r="I46" i="5"/>
  <c r="H46" i="5"/>
  <c r="Q45" i="5"/>
  <c r="Q46" i="5" s="1"/>
  <c r="M45" i="5"/>
  <c r="M46" i="5" s="1"/>
  <c r="L45" i="5"/>
  <c r="L46" i="5" s="1"/>
  <c r="P44" i="5"/>
  <c r="O44" i="5"/>
  <c r="N44" i="5"/>
  <c r="K44" i="5"/>
  <c r="J44" i="5"/>
  <c r="I44" i="5"/>
  <c r="G44" i="5"/>
  <c r="F44" i="5"/>
  <c r="R43" i="5"/>
  <c r="Q43" i="5"/>
  <c r="Q44" i="5" s="1"/>
  <c r="L43" i="5"/>
  <c r="L44" i="5" s="1"/>
  <c r="H43" i="5"/>
  <c r="H44" i="5" s="1"/>
  <c r="P42" i="5"/>
  <c r="O42" i="5"/>
  <c r="N42" i="5"/>
  <c r="K42" i="5"/>
  <c r="J42" i="5"/>
  <c r="I42" i="5"/>
  <c r="H42" i="5"/>
  <c r="Q41" i="5"/>
  <c r="Q42" i="5" s="1"/>
  <c r="M41" i="5"/>
  <c r="M42" i="5" s="1"/>
  <c r="L41" i="5"/>
  <c r="L42" i="5" s="1"/>
  <c r="P39" i="5"/>
  <c r="O39" i="5"/>
  <c r="N39" i="5"/>
  <c r="K39" i="5"/>
  <c r="J39" i="5"/>
  <c r="I39" i="5"/>
  <c r="H39" i="5"/>
  <c r="Q38" i="5"/>
  <c r="Q39" i="5" s="1"/>
  <c r="M38" i="5"/>
  <c r="M39" i="5" s="1"/>
  <c r="L38" i="5"/>
  <c r="L39" i="5" s="1"/>
  <c r="P37" i="5"/>
  <c r="O37" i="5"/>
  <c r="N37" i="5"/>
  <c r="K37" i="5"/>
  <c r="J37" i="5"/>
  <c r="I37" i="5"/>
  <c r="Q36" i="5"/>
  <c r="M36" i="5" s="1"/>
  <c r="L36" i="5"/>
  <c r="H36" i="5" s="1"/>
  <c r="Q35" i="5"/>
  <c r="M35" i="5" s="1"/>
  <c r="H35" i="5"/>
  <c r="Q34" i="5"/>
  <c r="M34" i="5"/>
  <c r="L34" i="5"/>
  <c r="L37" i="5" s="1"/>
  <c r="H34" i="5"/>
  <c r="P33" i="5"/>
  <c r="O33" i="5"/>
  <c r="N33" i="5"/>
  <c r="K33" i="5"/>
  <c r="J33" i="5"/>
  <c r="I33" i="5"/>
  <c r="Q32" i="5"/>
  <c r="M32" i="5" s="1"/>
  <c r="L32" i="5"/>
  <c r="H32" i="5"/>
  <c r="Q31" i="5"/>
  <c r="M31" i="5" s="1"/>
  <c r="L31" i="5"/>
  <c r="H31" i="5" s="1"/>
  <c r="Q30" i="5"/>
  <c r="M30" i="5" s="1"/>
  <c r="L30" i="5"/>
  <c r="H30" i="5" s="1"/>
  <c r="H33" i="5" s="1"/>
  <c r="Q29" i="5"/>
  <c r="M29" i="5" s="1"/>
  <c r="L29" i="5"/>
  <c r="L33" i="5" s="1"/>
  <c r="N28" i="5"/>
  <c r="I28" i="5"/>
  <c r="H28" i="5"/>
  <c r="P27" i="5"/>
  <c r="Q27" i="5" s="1"/>
  <c r="M27" i="5" s="1"/>
  <c r="O27" i="5"/>
  <c r="O28" i="5" s="1"/>
  <c r="K27" i="5"/>
  <c r="K28" i="5" s="1"/>
  <c r="J27" i="5"/>
  <c r="J28" i="5" s="1"/>
  <c r="Q26" i="5"/>
  <c r="M26" i="5" s="1"/>
  <c r="L26" i="5"/>
  <c r="Q25" i="5"/>
  <c r="M25" i="5"/>
  <c r="L25" i="5"/>
  <c r="Q24" i="5"/>
  <c r="M24" i="5"/>
  <c r="L24" i="5"/>
  <c r="S23" i="5"/>
  <c r="R23" i="5"/>
  <c r="P23" i="5"/>
  <c r="O23" i="5"/>
  <c r="N23" i="5"/>
  <c r="L23" i="5"/>
  <c r="K23" i="5"/>
  <c r="J23" i="5"/>
  <c r="I23" i="5"/>
  <c r="H23" i="5"/>
  <c r="Q22" i="5"/>
  <c r="Q23" i="5" s="1"/>
  <c r="M22" i="5"/>
  <c r="M23" i="5" s="1"/>
  <c r="L22" i="5"/>
  <c r="S21" i="5"/>
  <c r="R21" i="5"/>
  <c r="P21" i="5"/>
  <c r="O21" i="5"/>
  <c r="N21" i="5"/>
  <c r="K21" i="5"/>
  <c r="J21" i="5"/>
  <c r="I21" i="5"/>
  <c r="Q20" i="5"/>
  <c r="M20" i="5" s="1"/>
  <c r="L20" i="5"/>
  <c r="H20" i="5" s="1"/>
  <c r="Q19" i="5"/>
  <c r="M19" i="5" s="1"/>
  <c r="L19" i="5"/>
  <c r="H19" i="5" s="1"/>
  <c r="Q18" i="5"/>
  <c r="M18" i="5" s="1"/>
  <c r="L18" i="5"/>
  <c r="L21" i="5" s="1"/>
  <c r="Q17" i="5"/>
  <c r="M17" i="5" s="1"/>
  <c r="L17" i="5"/>
  <c r="H17" i="5"/>
  <c r="Q16" i="5"/>
  <c r="M16" i="5"/>
  <c r="L16" i="5"/>
  <c r="H16" i="5"/>
  <c r="Q15" i="5"/>
  <c r="M15" i="5" s="1"/>
  <c r="L15" i="5"/>
  <c r="S14" i="5"/>
  <c r="R14" i="5"/>
  <c r="P14" i="5"/>
  <c r="O14" i="5"/>
  <c r="N14" i="5"/>
  <c r="K14" i="5"/>
  <c r="J14" i="5"/>
  <c r="I14" i="5"/>
  <c r="Q13" i="5"/>
  <c r="Q14" i="5" s="1"/>
  <c r="M13" i="5"/>
  <c r="M14" i="5" s="1"/>
  <c r="L13" i="5"/>
  <c r="L14" i="5" s="1"/>
  <c r="S12" i="5"/>
  <c r="R12" i="5"/>
  <c r="P12" i="5"/>
  <c r="O12" i="5"/>
  <c r="N12" i="5"/>
  <c r="K12" i="5"/>
  <c r="J12" i="5"/>
  <c r="I12" i="5"/>
  <c r="H12" i="5"/>
  <c r="Q11" i="5"/>
  <c r="Q12" i="5" s="1"/>
  <c r="M11" i="5"/>
  <c r="M12" i="5" s="1"/>
  <c r="L11" i="5"/>
  <c r="L12" i="5" s="1"/>
  <c r="P10" i="5"/>
  <c r="O10" i="5"/>
  <c r="N10" i="5"/>
  <c r="L10" i="5"/>
  <c r="K10" i="5"/>
  <c r="J10" i="5"/>
  <c r="I10" i="5"/>
  <c r="H10" i="5"/>
  <c r="Q9" i="5"/>
  <c r="M9" i="5" s="1"/>
  <c r="L9" i="5"/>
  <c r="Q8" i="5"/>
  <c r="Q10" i="5" s="1"/>
  <c r="M8" i="5"/>
  <c r="L8" i="5"/>
  <c r="M156" i="5" l="1"/>
  <c r="M133" i="5"/>
  <c r="M255" i="5"/>
  <c r="M37" i="5"/>
  <c r="O298" i="5"/>
  <c r="M28" i="5"/>
  <c r="Q28" i="5"/>
  <c r="M33" i="5"/>
  <c r="Q37" i="5"/>
  <c r="Q50" i="5"/>
  <c r="M94" i="5"/>
  <c r="H94" i="5"/>
  <c r="M114" i="5"/>
  <c r="H114" i="5"/>
  <c r="L117" i="5"/>
  <c r="L128" i="5"/>
  <c r="H129" i="5"/>
  <c r="H130" i="5" s="1"/>
  <c r="L139" i="5"/>
  <c r="M149" i="5"/>
  <c r="M150" i="5" s="1"/>
  <c r="L153" i="5"/>
  <c r="L156" i="5"/>
  <c r="M155" i="5"/>
  <c r="Q241" i="5"/>
  <c r="Q265" i="5"/>
  <c r="M290" i="5"/>
  <c r="Q133" i="5"/>
  <c r="H37" i="5"/>
  <c r="M43" i="5"/>
  <c r="M44" i="5" s="1"/>
  <c r="Q53" i="5"/>
  <c r="L55" i="5"/>
  <c r="H82" i="5"/>
  <c r="Q82" i="5"/>
  <c r="Q94" i="5"/>
  <c r="M241" i="5"/>
  <c r="L244" i="5"/>
  <c r="L283" i="5"/>
  <c r="L286" i="5"/>
  <c r="H139" i="5"/>
  <c r="H18" i="5"/>
  <c r="H21" i="5" s="1"/>
  <c r="P28" i="5"/>
  <c r="L133" i="5"/>
  <c r="L159" i="5"/>
  <c r="L217" i="5" s="1"/>
  <c r="H255" i="5"/>
  <c r="M283" i="5"/>
  <c r="M297" i="5"/>
  <c r="M139" i="5"/>
  <c r="K298" i="5"/>
  <c r="M10" i="5"/>
  <c r="M21" i="5"/>
  <c r="H146" i="5"/>
  <c r="Q114" i="5"/>
  <c r="M217" i="5"/>
  <c r="M242" i="5"/>
  <c r="M244" i="5" s="1"/>
  <c r="Q244" i="5"/>
  <c r="M256" i="5"/>
  <c r="M257" i="5" s="1"/>
  <c r="Q257" i="5"/>
  <c r="Q283" i="5"/>
  <c r="Q128" i="5"/>
  <c r="Q146" i="5"/>
  <c r="M219" i="5"/>
  <c r="M232" i="5" s="1"/>
  <c r="Q232" i="5"/>
  <c r="L259" i="5"/>
  <c r="H258" i="5"/>
  <c r="H259" i="5" s="1"/>
  <c r="L290" i="5"/>
  <c r="H287" i="5"/>
  <c r="H290" i="5" s="1"/>
  <c r="I298" i="5"/>
  <c r="H13" i="5"/>
  <c r="H14" i="5" s="1"/>
  <c r="Q21" i="5"/>
  <c r="Q33" i="5"/>
  <c r="Q117" i="5"/>
  <c r="Q130" i="5"/>
  <c r="Q139" i="5"/>
  <c r="Q148" i="5"/>
  <c r="Q153" i="5"/>
  <c r="H159" i="5"/>
  <c r="H217" i="5" s="1"/>
  <c r="Q217" i="5"/>
  <c r="L241" i="5"/>
  <c r="H240" i="5"/>
  <c r="H241" i="5" s="1"/>
  <c r="L263" i="5"/>
  <c r="L265" i="5"/>
  <c r="H264" i="5"/>
  <c r="H265" i="5" s="1"/>
  <c r="H297" i="5"/>
  <c r="Q297" i="5"/>
  <c r="P298" i="5"/>
  <c r="J298" i="5"/>
  <c r="N298" i="5"/>
  <c r="L27" i="5"/>
  <c r="L28" i="5" s="1"/>
  <c r="L63" i="5"/>
  <c r="L82" i="5" s="1"/>
  <c r="M74" i="5"/>
  <c r="M82" i="5" s="1"/>
  <c r="H118" i="5"/>
  <c r="H128" i="5" s="1"/>
  <c r="H131" i="5"/>
  <c r="H133" i="5" s="1"/>
  <c r="H149" i="5"/>
  <c r="H150" i="5" s="1"/>
  <c r="H154" i="5"/>
  <c r="H156" i="5" s="1"/>
  <c r="L232" i="5"/>
  <c r="H232" i="5"/>
  <c r="Q255" i="5"/>
  <c r="M284" i="5"/>
  <c r="M286" i="5" s="1"/>
  <c r="Q286" i="5"/>
  <c r="L297" i="5"/>
  <c r="H242" i="5"/>
  <c r="H244" i="5" s="1"/>
  <c r="H256" i="5"/>
  <c r="H257" i="5" s="1"/>
  <c r="H267" i="5"/>
  <c r="H283" i="5" s="1"/>
  <c r="H284" i="5"/>
  <c r="H286" i="5" s="1"/>
  <c r="N140" i="4"/>
  <c r="O83" i="4"/>
  <c r="P83" i="4"/>
  <c r="N83" i="4"/>
  <c r="M78" i="4"/>
  <c r="M79" i="4"/>
  <c r="L81" i="4"/>
  <c r="K115" i="4"/>
  <c r="I115" i="4"/>
  <c r="J218" i="4"/>
  <c r="H298" i="5" l="1"/>
  <c r="Q298" i="5"/>
  <c r="L298" i="5"/>
  <c r="M298" i="5"/>
  <c r="I284" i="4"/>
  <c r="J284" i="4"/>
  <c r="K284" i="4"/>
  <c r="N284" i="4"/>
  <c r="O284" i="4"/>
  <c r="P284" i="4"/>
  <c r="I256" i="4"/>
  <c r="J256" i="4"/>
  <c r="K256" i="4"/>
  <c r="N256" i="4"/>
  <c r="O256" i="4"/>
  <c r="P256" i="4"/>
  <c r="I233" i="4"/>
  <c r="J233" i="4"/>
  <c r="K233" i="4"/>
  <c r="N233" i="4"/>
  <c r="O233" i="4"/>
  <c r="P233" i="4"/>
  <c r="K218" i="4"/>
  <c r="N218" i="4"/>
  <c r="O218" i="4"/>
  <c r="P218" i="4"/>
  <c r="I154" i="4"/>
  <c r="J154" i="4"/>
  <c r="K154" i="4"/>
  <c r="N154" i="4"/>
  <c r="O154" i="4"/>
  <c r="P154" i="4"/>
  <c r="J115" i="4" l="1"/>
  <c r="N115" i="4"/>
  <c r="O115" i="4"/>
  <c r="P115" i="4"/>
  <c r="I95" i="4"/>
  <c r="J95" i="4"/>
  <c r="K95" i="4"/>
  <c r="N95" i="4"/>
  <c r="O95" i="4"/>
  <c r="P95" i="4"/>
  <c r="H64" i="4"/>
  <c r="S23" i="4"/>
  <c r="R23" i="4"/>
  <c r="S14" i="4"/>
  <c r="R14" i="4"/>
  <c r="S12" i="4"/>
  <c r="R12" i="4"/>
  <c r="Q229" i="4" l="1"/>
  <c r="M229" i="4" s="1"/>
  <c r="L229" i="4"/>
  <c r="Q282" i="4"/>
  <c r="M282" i="4" s="1"/>
  <c r="Q281" i="4"/>
  <c r="M281" i="4" s="1"/>
  <c r="L282" i="4"/>
  <c r="L281" i="4"/>
  <c r="Q253" i="4" l="1"/>
  <c r="M253" i="4" s="1"/>
  <c r="L253" i="4"/>
  <c r="Q221" i="4"/>
  <c r="M221" i="4" s="1"/>
  <c r="Q222" i="4"/>
  <c r="M222" i="4" s="1"/>
  <c r="Q223" i="4"/>
  <c r="M223" i="4" s="1"/>
  <c r="Q224" i="4"/>
  <c r="M224" i="4" s="1"/>
  <c r="Q220" i="4"/>
  <c r="M220" i="4" s="1"/>
  <c r="L221" i="4"/>
  <c r="L222" i="4"/>
  <c r="L223" i="4"/>
  <c r="L224" i="4"/>
  <c r="L220" i="4"/>
  <c r="Q215" i="4"/>
  <c r="M215" i="4" s="1"/>
  <c r="L215" i="4"/>
  <c r="Q205" i="4"/>
  <c r="M205" i="4" s="1"/>
  <c r="Q206" i="4"/>
  <c r="M206" i="4" s="1"/>
  <c r="Q207" i="4"/>
  <c r="M207" i="4" s="1"/>
  <c r="Q208" i="4"/>
  <c r="M208" i="4" s="1"/>
  <c r="L205" i="4"/>
  <c r="L206" i="4"/>
  <c r="L207" i="4"/>
  <c r="L208" i="4"/>
  <c r="Q199" i="4"/>
  <c r="M199" i="4" s="1"/>
  <c r="Q200" i="4"/>
  <c r="M200" i="4" s="1"/>
  <c r="Q201" i="4"/>
  <c r="M201" i="4" s="1"/>
  <c r="Q202" i="4"/>
  <c r="M202" i="4" s="1"/>
  <c r="L199" i="4"/>
  <c r="H199" i="4" s="1"/>
  <c r="L200" i="4"/>
  <c r="H200" i="4" s="1"/>
  <c r="L201" i="4"/>
  <c r="H201" i="4" s="1"/>
  <c r="L202" i="4"/>
  <c r="H202" i="4" s="1"/>
  <c r="Q191" i="4"/>
  <c r="M191" i="4" s="1"/>
  <c r="Q192" i="4"/>
  <c r="M192" i="4" s="1"/>
  <c r="Q193" i="4"/>
  <c r="M193" i="4" s="1"/>
  <c r="Q194" i="4"/>
  <c r="M194" i="4" s="1"/>
  <c r="Q195" i="4"/>
  <c r="M195" i="4" s="1"/>
  <c r="M174" i="4"/>
  <c r="L174" i="4"/>
  <c r="H174" i="4" s="1"/>
  <c r="Q170" i="4"/>
  <c r="M170" i="4" s="1"/>
  <c r="H170" i="4"/>
  <c r="M167" i="4"/>
  <c r="M168" i="4"/>
  <c r="M166" i="4"/>
  <c r="L167" i="4"/>
  <c r="L166" i="4"/>
  <c r="L168" i="4"/>
  <c r="Q169" i="4"/>
  <c r="M169" i="4" s="1"/>
  <c r="Q143" i="4"/>
  <c r="L143" i="4"/>
  <c r="M136" i="4"/>
  <c r="L136" i="4"/>
  <c r="M85" i="4" l="1"/>
  <c r="M86" i="4"/>
  <c r="Q85" i="4"/>
  <c r="Q86" i="4"/>
  <c r="L85" i="4"/>
  <c r="L86" i="4"/>
  <c r="Q81" i="4"/>
  <c r="M81" i="4" s="1"/>
  <c r="L78" i="4"/>
  <c r="L79" i="4"/>
  <c r="S64" i="4"/>
  <c r="R64" i="4"/>
  <c r="I28" i="4"/>
  <c r="N28" i="4"/>
  <c r="H28" i="4"/>
  <c r="Q25" i="4"/>
  <c r="Q26" i="4"/>
  <c r="L25" i="4"/>
  <c r="L26" i="4"/>
  <c r="Q91" i="4" l="1"/>
  <c r="P298" i="4" l="1"/>
  <c r="O298" i="4"/>
  <c r="N298" i="4"/>
  <c r="K298" i="4"/>
  <c r="J298" i="4"/>
  <c r="I298" i="4"/>
  <c r="M297" i="4"/>
  <c r="L297" i="4"/>
  <c r="H297" i="4" s="1"/>
  <c r="Q296" i="4"/>
  <c r="M296" i="4" s="1"/>
  <c r="L296" i="4"/>
  <c r="Q295" i="4"/>
  <c r="M295" i="4" s="1"/>
  <c r="L295" i="4"/>
  <c r="Q294" i="4"/>
  <c r="M294" i="4" s="1"/>
  <c r="L294" i="4"/>
  <c r="H294" i="4" s="1"/>
  <c r="Q293" i="4"/>
  <c r="M293" i="4" s="1"/>
  <c r="L293" i="4"/>
  <c r="H293" i="4" s="1"/>
  <c r="Q292" i="4"/>
  <c r="L292" i="4"/>
  <c r="P291" i="4"/>
  <c r="O291" i="4"/>
  <c r="N291" i="4"/>
  <c r="K291" i="4"/>
  <c r="J291" i="4"/>
  <c r="I291" i="4"/>
  <c r="Q290" i="4"/>
  <c r="M290" i="4" s="1"/>
  <c r="L290" i="4"/>
  <c r="H290" i="4" s="1"/>
  <c r="Q289" i="4"/>
  <c r="M289" i="4" s="1"/>
  <c r="L289" i="4"/>
  <c r="H289" i="4" s="1"/>
  <c r="Q288" i="4"/>
  <c r="M288" i="4" s="1"/>
  <c r="L288" i="4"/>
  <c r="P287" i="4"/>
  <c r="O287" i="4"/>
  <c r="N287" i="4"/>
  <c r="K287" i="4"/>
  <c r="J287" i="4"/>
  <c r="I287" i="4"/>
  <c r="M286" i="4"/>
  <c r="Q286" i="4" s="1"/>
  <c r="L286" i="4"/>
  <c r="H286" i="4" s="1"/>
  <c r="M285" i="4"/>
  <c r="L285" i="4"/>
  <c r="Q283" i="4"/>
  <c r="M283" i="4" s="1"/>
  <c r="L283" i="4"/>
  <c r="Q280" i="4"/>
  <c r="M280" i="4" s="1"/>
  <c r="L280" i="4"/>
  <c r="Q279" i="4"/>
  <c r="M279" i="4" s="1"/>
  <c r="L279" i="4"/>
  <c r="Q278" i="4"/>
  <c r="L278" i="4"/>
  <c r="H278" i="4"/>
  <c r="G278" i="4"/>
  <c r="Q277" i="4"/>
  <c r="M277" i="4" s="1"/>
  <c r="L277" i="4"/>
  <c r="H277" i="4" s="1"/>
  <c r="Q276" i="4"/>
  <c r="M276" i="4" s="1"/>
  <c r="L276" i="4"/>
  <c r="H276" i="4"/>
  <c r="Q275" i="4"/>
  <c r="M275" i="4" s="1"/>
  <c r="L275" i="4"/>
  <c r="H275" i="4" s="1"/>
  <c r="Q274" i="4"/>
  <c r="M274" i="4" s="1"/>
  <c r="L274" i="4"/>
  <c r="H274" i="4" s="1"/>
  <c r="Q273" i="4"/>
  <c r="M273" i="4" s="1"/>
  <c r="L273" i="4"/>
  <c r="H273" i="4"/>
  <c r="Q272" i="4"/>
  <c r="M272" i="4" s="1"/>
  <c r="L272" i="4"/>
  <c r="H272" i="4"/>
  <c r="Q271" i="4"/>
  <c r="M271" i="4" s="1"/>
  <c r="L271" i="4"/>
  <c r="H271" i="4"/>
  <c r="Q270" i="4"/>
  <c r="M270" i="4" s="1"/>
  <c r="L270" i="4"/>
  <c r="H270" i="4"/>
  <c r="Q269" i="4"/>
  <c r="M269" i="4" s="1"/>
  <c r="L269" i="4"/>
  <c r="H269" i="4" s="1"/>
  <c r="Q268" i="4"/>
  <c r="L268" i="4"/>
  <c r="P266" i="4"/>
  <c r="O266" i="4"/>
  <c r="N266" i="4"/>
  <c r="K266" i="4"/>
  <c r="J266" i="4"/>
  <c r="I266" i="4"/>
  <c r="Q265" i="4"/>
  <c r="L265" i="4"/>
  <c r="L266" i="4" s="1"/>
  <c r="P264" i="4"/>
  <c r="O264" i="4"/>
  <c r="N264" i="4"/>
  <c r="K264" i="4"/>
  <c r="J264" i="4"/>
  <c r="I264" i="4"/>
  <c r="H264" i="4"/>
  <c r="L263" i="4"/>
  <c r="Q262" i="4"/>
  <c r="Q264" i="4" s="1"/>
  <c r="M262" i="4"/>
  <c r="M264" i="4" s="1"/>
  <c r="L262" i="4"/>
  <c r="P260" i="4"/>
  <c r="O260" i="4"/>
  <c r="N260" i="4"/>
  <c r="K260" i="4"/>
  <c r="J260" i="4"/>
  <c r="I260" i="4"/>
  <c r="Q259" i="4"/>
  <c r="L259" i="4"/>
  <c r="L260" i="4" s="1"/>
  <c r="P258" i="4"/>
  <c r="O258" i="4"/>
  <c r="N258" i="4"/>
  <c r="K258" i="4"/>
  <c r="J258" i="4"/>
  <c r="I258" i="4"/>
  <c r="Q257" i="4"/>
  <c r="M257" i="4" s="1"/>
  <c r="M258" i="4" s="1"/>
  <c r="L257" i="4"/>
  <c r="Q255" i="4"/>
  <c r="L255" i="4"/>
  <c r="Q254" i="4"/>
  <c r="M254" i="4" s="1"/>
  <c r="L254" i="4"/>
  <c r="H254" i="4" s="1"/>
  <c r="Q252" i="4"/>
  <c r="M252" i="4" s="1"/>
  <c r="L252" i="4"/>
  <c r="Q251" i="4"/>
  <c r="M251" i="4" s="1"/>
  <c r="L251" i="4"/>
  <c r="H251" i="4" s="1"/>
  <c r="Q250" i="4"/>
  <c r="M250" i="4" s="1"/>
  <c r="L250" i="4"/>
  <c r="H250" i="4" s="1"/>
  <c r="Q249" i="4"/>
  <c r="M249" i="4" s="1"/>
  <c r="L249" i="4"/>
  <c r="H249" i="4" s="1"/>
  <c r="Q248" i="4"/>
  <c r="M248" i="4" s="1"/>
  <c r="L248" i="4"/>
  <c r="H248" i="4" s="1"/>
  <c r="Q247" i="4"/>
  <c r="M247" i="4" s="1"/>
  <c r="L247" i="4"/>
  <c r="H247" i="4"/>
  <c r="Q246" i="4"/>
  <c r="L246" i="4"/>
  <c r="P245" i="4"/>
  <c r="O245" i="4"/>
  <c r="N245" i="4"/>
  <c r="K245" i="4"/>
  <c r="J245" i="4"/>
  <c r="I245" i="4"/>
  <c r="Q244" i="4"/>
  <c r="M244" i="4" s="1"/>
  <c r="L244" i="4"/>
  <c r="H244" i="4" s="1"/>
  <c r="Q243" i="4"/>
  <c r="M243" i="4" s="1"/>
  <c r="L243" i="4"/>
  <c r="H243" i="4" s="1"/>
  <c r="P242" i="4"/>
  <c r="O242" i="4"/>
  <c r="N242" i="4"/>
  <c r="K242" i="4"/>
  <c r="J242" i="4"/>
  <c r="I242" i="4"/>
  <c r="Q241" i="4"/>
  <c r="L241" i="4"/>
  <c r="Q240" i="4"/>
  <c r="M240" i="4" s="1"/>
  <c r="L240" i="4"/>
  <c r="H240" i="4" s="1"/>
  <c r="Q239" i="4"/>
  <c r="M239" i="4" s="1"/>
  <c r="L239" i="4"/>
  <c r="H239" i="4" s="1"/>
  <c r="Q238" i="4"/>
  <c r="M238" i="4" s="1"/>
  <c r="L238" i="4"/>
  <c r="H238" i="4" s="1"/>
  <c r="Q237" i="4"/>
  <c r="M237" i="4" s="1"/>
  <c r="L237" i="4"/>
  <c r="H237" i="4" s="1"/>
  <c r="Q236" i="4"/>
  <c r="M236" i="4"/>
  <c r="L236" i="4"/>
  <c r="H236" i="4" s="1"/>
  <c r="Q234" i="4"/>
  <c r="M234" i="4" s="1"/>
  <c r="L234" i="4"/>
  <c r="H234" i="4" s="1"/>
  <c r="Q232" i="4"/>
  <c r="Q231" i="4"/>
  <c r="L231" i="4"/>
  <c r="Q230" i="4"/>
  <c r="M230" i="4" s="1"/>
  <c r="L230" i="4"/>
  <c r="Q228" i="4"/>
  <c r="M228" i="4" s="1"/>
  <c r="L228" i="4"/>
  <c r="H228" i="4" s="1"/>
  <c r="Q227" i="4"/>
  <c r="M227" i="4" s="1"/>
  <c r="L227" i="4"/>
  <c r="H227" i="4" s="1"/>
  <c r="Q226" i="4"/>
  <c r="M226" i="4" s="1"/>
  <c r="L226" i="4"/>
  <c r="H226" i="4" s="1"/>
  <c r="Q225" i="4"/>
  <c r="M225" i="4" s="1"/>
  <c r="L225" i="4"/>
  <c r="Q217" i="4"/>
  <c r="L217" i="4"/>
  <c r="H217" i="4" s="1"/>
  <c r="Q216" i="4"/>
  <c r="M216" i="4" s="1"/>
  <c r="L216" i="4"/>
  <c r="H216" i="4" s="1"/>
  <c r="Q214" i="4"/>
  <c r="M214" i="4" s="1"/>
  <c r="L214" i="4"/>
  <c r="Q213" i="4"/>
  <c r="M213" i="4" s="1"/>
  <c r="L213" i="4"/>
  <c r="H213" i="4" s="1"/>
  <c r="Q212" i="4"/>
  <c r="M212" i="4" s="1"/>
  <c r="L212" i="4"/>
  <c r="H212" i="4" s="1"/>
  <c r="Q211" i="4"/>
  <c r="M211" i="4" s="1"/>
  <c r="L211" i="4"/>
  <c r="H211" i="4" s="1"/>
  <c r="Q210" i="4"/>
  <c r="M210" i="4" s="1"/>
  <c r="L210" i="4"/>
  <c r="H210" i="4" s="1"/>
  <c r="Q209" i="4"/>
  <c r="M209" i="4" s="1"/>
  <c r="L209" i="4"/>
  <c r="H209" i="4" s="1"/>
  <c r="Q204" i="4"/>
  <c r="M204" i="4" s="1"/>
  <c r="L204" i="4"/>
  <c r="Q203" i="4"/>
  <c r="M203" i="4" s="1"/>
  <c r="L203" i="4"/>
  <c r="H203" i="4" s="1"/>
  <c r="F201" i="4"/>
  <c r="F200" i="4"/>
  <c r="F199" i="4"/>
  <c r="Q198" i="4"/>
  <c r="M198" i="4" s="1"/>
  <c r="L198" i="4"/>
  <c r="H198" i="4" s="1"/>
  <c r="F198" i="4"/>
  <c r="Q197" i="4"/>
  <c r="M197" i="4" s="1"/>
  <c r="L197" i="4"/>
  <c r="H197" i="4" s="1"/>
  <c r="Q196" i="4"/>
  <c r="M196" i="4" s="1"/>
  <c r="L196" i="4"/>
  <c r="H196" i="4" s="1"/>
  <c r="Q190" i="4"/>
  <c r="M190" i="4" s="1"/>
  <c r="Q189" i="4"/>
  <c r="M189" i="4" s="1"/>
  <c r="L189" i="4"/>
  <c r="H189" i="4" s="1"/>
  <c r="Q188" i="4"/>
  <c r="M188" i="4" s="1"/>
  <c r="L188" i="4"/>
  <c r="H188" i="4" s="1"/>
  <c r="Q187" i="4"/>
  <c r="M187" i="4" s="1"/>
  <c r="L187" i="4"/>
  <c r="H187" i="4" s="1"/>
  <c r="Q186" i="4"/>
  <c r="M186" i="4" s="1"/>
  <c r="L186" i="4"/>
  <c r="H186" i="4" s="1"/>
  <c r="Q185" i="4"/>
  <c r="M185" i="4" s="1"/>
  <c r="L185" i="4"/>
  <c r="H185" i="4" s="1"/>
  <c r="Q184" i="4"/>
  <c r="M184" i="4" s="1"/>
  <c r="L184" i="4"/>
  <c r="H184" i="4" s="1"/>
  <c r="Q183" i="4"/>
  <c r="M183" i="4" s="1"/>
  <c r="L183" i="4"/>
  <c r="H183" i="4" s="1"/>
  <c r="Q182" i="4"/>
  <c r="M182" i="4" s="1"/>
  <c r="L182" i="4"/>
  <c r="H182" i="4" s="1"/>
  <c r="Q181" i="4"/>
  <c r="M181" i="4" s="1"/>
  <c r="L181" i="4"/>
  <c r="H181" i="4" s="1"/>
  <c r="Q180" i="4"/>
  <c r="M180" i="4" s="1"/>
  <c r="L180" i="4"/>
  <c r="H180" i="4" s="1"/>
  <c r="Q179" i="4"/>
  <c r="M179" i="4" s="1"/>
  <c r="L179" i="4"/>
  <c r="H179" i="4" s="1"/>
  <c r="Q178" i="4"/>
  <c r="M178" i="4" s="1"/>
  <c r="L178" i="4"/>
  <c r="H178" i="4" s="1"/>
  <c r="Q177" i="4"/>
  <c r="M177" i="4" s="1"/>
  <c r="L177" i="4"/>
  <c r="H177" i="4" s="1"/>
  <c r="Q176" i="4"/>
  <c r="M176" i="4" s="1"/>
  <c r="L176" i="4"/>
  <c r="H176" i="4" s="1"/>
  <c r="Q175" i="4"/>
  <c r="M175" i="4" s="1"/>
  <c r="L175" i="4"/>
  <c r="H175" i="4" s="1"/>
  <c r="M173" i="4"/>
  <c r="L173" i="4"/>
  <c r="H173" i="4" s="1"/>
  <c r="Q172" i="4"/>
  <c r="M172" i="4" s="1"/>
  <c r="L172" i="4"/>
  <c r="H172" i="4" s="1"/>
  <c r="Q171" i="4"/>
  <c r="M171" i="4" s="1"/>
  <c r="L171" i="4"/>
  <c r="H171" i="4" s="1"/>
  <c r="H169" i="4"/>
  <c r="Q165" i="4"/>
  <c r="M165" i="4" s="1"/>
  <c r="L165" i="4"/>
  <c r="H165" i="4" s="1"/>
  <c r="Q164" i="4"/>
  <c r="M164" i="4" s="1"/>
  <c r="L164" i="4"/>
  <c r="Q163" i="4"/>
  <c r="M163" i="4" s="1"/>
  <c r="L163" i="4"/>
  <c r="H163" i="4" s="1"/>
  <c r="Q162" i="4"/>
  <c r="M162" i="4" s="1"/>
  <c r="L162" i="4"/>
  <c r="H162" i="4" s="1"/>
  <c r="Q161" i="4"/>
  <c r="M161" i="4" s="1"/>
  <c r="L161" i="4"/>
  <c r="H161" i="4" s="1"/>
  <c r="Q160" i="4"/>
  <c r="M160" i="4" s="1"/>
  <c r="I160" i="4"/>
  <c r="I218" i="4" s="1"/>
  <c r="P159" i="4"/>
  <c r="O159" i="4"/>
  <c r="N159" i="4"/>
  <c r="M159" i="4"/>
  <c r="K159" i="4"/>
  <c r="J159" i="4"/>
  <c r="I159" i="4"/>
  <c r="Q158" i="4"/>
  <c r="Q159" i="4" s="1"/>
  <c r="H158" i="4"/>
  <c r="H159" i="4" s="1"/>
  <c r="P157" i="4"/>
  <c r="O157" i="4"/>
  <c r="N157" i="4"/>
  <c r="K157" i="4"/>
  <c r="J157" i="4"/>
  <c r="I157" i="4"/>
  <c r="Q156" i="4"/>
  <c r="M156" i="4" s="1"/>
  <c r="L156" i="4"/>
  <c r="H156" i="4" s="1"/>
  <c r="Q155" i="4"/>
  <c r="L155" i="4"/>
  <c r="H155" i="4" s="1"/>
  <c r="Q152" i="4"/>
  <c r="Q154" i="4" s="1"/>
  <c r="L152" i="4"/>
  <c r="L154" i="4" s="1"/>
  <c r="P151" i="4"/>
  <c r="O151" i="4"/>
  <c r="N151" i="4"/>
  <c r="K151" i="4"/>
  <c r="J151" i="4"/>
  <c r="I151" i="4"/>
  <c r="Q150" i="4"/>
  <c r="Q151" i="4" s="1"/>
  <c r="L150" i="4"/>
  <c r="L151" i="4" s="1"/>
  <c r="P149" i="4"/>
  <c r="O149" i="4"/>
  <c r="N149" i="4"/>
  <c r="K149" i="4"/>
  <c r="J149" i="4"/>
  <c r="I149" i="4"/>
  <c r="Q148" i="4"/>
  <c r="Q149" i="4" s="1"/>
  <c r="L148" i="4"/>
  <c r="L149" i="4" s="1"/>
  <c r="P147" i="4"/>
  <c r="O147" i="4"/>
  <c r="N147" i="4"/>
  <c r="K147" i="4"/>
  <c r="J147" i="4"/>
  <c r="I147" i="4"/>
  <c r="Q146" i="4"/>
  <c r="M146" i="4" s="1"/>
  <c r="L146" i="4"/>
  <c r="H146" i="4" s="1"/>
  <c r="Q145" i="4"/>
  <c r="M145" i="4" s="1"/>
  <c r="L145" i="4"/>
  <c r="H145" i="4" s="1"/>
  <c r="Q144" i="4"/>
  <c r="M144" i="4" s="1"/>
  <c r="L144" i="4"/>
  <c r="H144" i="4" s="1"/>
  <c r="Q142" i="4"/>
  <c r="M142" i="4" s="1"/>
  <c r="L142" i="4"/>
  <c r="Q141" i="4"/>
  <c r="M141" i="4" s="1"/>
  <c r="L141" i="4"/>
  <c r="P140" i="4"/>
  <c r="O140" i="4"/>
  <c r="K140" i="4"/>
  <c r="J140" i="4"/>
  <c r="I140" i="4"/>
  <c r="Q139" i="4"/>
  <c r="M139" i="4" s="1"/>
  <c r="L139" i="4"/>
  <c r="H139" i="4" s="1"/>
  <c r="Q138" i="4"/>
  <c r="M138" i="4" s="1"/>
  <c r="L138" i="4"/>
  <c r="H138" i="4" s="1"/>
  <c r="Q137" i="4"/>
  <c r="M137" i="4" s="1"/>
  <c r="L137" i="4"/>
  <c r="Q135" i="4"/>
  <c r="M135" i="4" s="1"/>
  <c r="L135" i="4"/>
  <c r="P134" i="4"/>
  <c r="O134" i="4"/>
  <c r="N134" i="4"/>
  <c r="K134" i="4"/>
  <c r="J134" i="4"/>
  <c r="I134" i="4"/>
  <c r="Q133" i="4"/>
  <c r="M133" i="4" s="1"/>
  <c r="L133" i="4"/>
  <c r="H133" i="4" s="1"/>
  <c r="Q132" i="4"/>
  <c r="L132" i="4"/>
  <c r="P131" i="4"/>
  <c r="O131" i="4"/>
  <c r="N131" i="4"/>
  <c r="K131" i="4"/>
  <c r="J131" i="4"/>
  <c r="I131" i="4"/>
  <c r="Q130" i="4"/>
  <c r="M130" i="4" s="1"/>
  <c r="M131" i="4" s="1"/>
  <c r="L130" i="4"/>
  <c r="H130" i="4" s="1"/>
  <c r="H131" i="4" s="1"/>
  <c r="P129" i="4"/>
  <c r="O129" i="4"/>
  <c r="N129" i="4"/>
  <c r="K129" i="4"/>
  <c r="J129" i="4"/>
  <c r="I129" i="4"/>
  <c r="Q128" i="4"/>
  <c r="M128" i="4" s="1"/>
  <c r="L128" i="4"/>
  <c r="H128" i="4" s="1"/>
  <c r="Q127" i="4"/>
  <c r="M127" i="4" s="1"/>
  <c r="L127" i="4"/>
  <c r="H127" i="4" s="1"/>
  <c r="Q124" i="4"/>
  <c r="M124" i="4" s="1"/>
  <c r="L124" i="4"/>
  <c r="Q123" i="4"/>
  <c r="M123" i="4" s="1"/>
  <c r="L123" i="4"/>
  <c r="Q122" i="4"/>
  <c r="M122" i="4" s="1"/>
  <c r="L122" i="4"/>
  <c r="H122" i="4" s="1"/>
  <c r="Q121" i="4"/>
  <c r="M121" i="4" s="1"/>
  <c r="L121" i="4"/>
  <c r="Q120" i="4"/>
  <c r="M120" i="4" s="1"/>
  <c r="L120" i="4"/>
  <c r="Q119" i="4"/>
  <c r="L119" i="4"/>
  <c r="H119" i="4" s="1"/>
  <c r="P118" i="4"/>
  <c r="O118" i="4"/>
  <c r="N118" i="4"/>
  <c r="K118" i="4"/>
  <c r="J118" i="4"/>
  <c r="I118" i="4"/>
  <c r="Q116" i="4"/>
  <c r="M116" i="4" s="1"/>
  <c r="M118" i="4" s="1"/>
  <c r="L116" i="4"/>
  <c r="L118" i="4" s="1"/>
  <c r="Q114" i="4"/>
  <c r="M114" i="4" s="1"/>
  <c r="L114" i="4"/>
  <c r="H114" i="4" s="1"/>
  <c r="Q113" i="4"/>
  <c r="M113" i="4" s="1"/>
  <c r="L113" i="4"/>
  <c r="Q112" i="4"/>
  <c r="M112" i="4" s="1"/>
  <c r="L112" i="4"/>
  <c r="Q111" i="4"/>
  <c r="M111" i="4" s="1"/>
  <c r="L111" i="4"/>
  <c r="Q110" i="4"/>
  <c r="M110" i="4" s="1"/>
  <c r="L110" i="4"/>
  <c r="Q109" i="4"/>
  <c r="M109" i="4" s="1"/>
  <c r="L109" i="4"/>
  <c r="H109" i="4" s="1"/>
  <c r="Q108" i="4"/>
  <c r="M108" i="4" s="1"/>
  <c r="L108" i="4"/>
  <c r="H108" i="4" s="1"/>
  <c r="Q107" i="4"/>
  <c r="M107" i="4" s="1"/>
  <c r="L107" i="4"/>
  <c r="Q106" i="4"/>
  <c r="M106" i="4" s="1"/>
  <c r="L106" i="4"/>
  <c r="Q105" i="4"/>
  <c r="M105" i="4" s="1"/>
  <c r="L105" i="4"/>
  <c r="Q104" i="4"/>
  <c r="M104" i="4" s="1"/>
  <c r="L104" i="4"/>
  <c r="Q103" i="4"/>
  <c r="M103" i="4" s="1"/>
  <c r="L103" i="4"/>
  <c r="Q102" i="4"/>
  <c r="M102" i="4" s="1"/>
  <c r="L102" i="4"/>
  <c r="Q101" i="4"/>
  <c r="M101" i="4" s="1"/>
  <c r="L101" i="4"/>
  <c r="Q100" i="4"/>
  <c r="M100" i="4" s="1"/>
  <c r="L100" i="4"/>
  <c r="Q99" i="4"/>
  <c r="M99" i="4" s="1"/>
  <c r="L99" i="4"/>
  <c r="Q98" i="4"/>
  <c r="L98" i="4"/>
  <c r="Q97" i="4"/>
  <c r="M97" i="4" s="1"/>
  <c r="L97" i="4"/>
  <c r="Q96" i="4"/>
  <c r="M96" i="4" s="1"/>
  <c r="L96" i="4"/>
  <c r="Q94" i="4"/>
  <c r="M94" i="4" s="1"/>
  <c r="L94" i="4"/>
  <c r="H94" i="4" s="1"/>
  <c r="Q93" i="4"/>
  <c r="M93" i="4" s="1"/>
  <c r="L93" i="4"/>
  <c r="Q92" i="4"/>
  <c r="M92" i="4"/>
  <c r="L92" i="4"/>
  <c r="M91" i="4"/>
  <c r="L91" i="4"/>
  <c r="Q90" i="4"/>
  <c r="M90" i="4" s="1"/>
  <c r="L90" i="4"/>
  <c r="H90" i="4" s="1"/>
  <c r="Q88" i="4"/>
  <c r="M88" i="4" s="1"/>
  <c r="L88" i="4"/>
  <c r="Q87" i="4"/>
  <c r="M87" i="4" s="1"/>
  <c r="L87" i="4"/>
  <c r="H87" i="4"/>
  <c r="Q84" i="4"/>
  <c r="M84" i="4"/>
  <c r="L84" i="4"/>
  <c r="Q82" i="4"/>
  <c r="L82" i="4"/>
  <c r="Q80" i="4"/>
  <c r="M80" i="4" s="1"/>
  <c r="L80" i="4"/>
  <c r="Q77" i="4"/>
  <c r="M77" i="4" s="1"/>
  <c r="L77" i="4"/>
  <c r="Q76" i="4"/>
  <c r="M76" i="4" s="1"/>
  <c r="L76" i="4"/>
  <c r="Q75" i="4"/>
  <c r="L75" i="4"/>
  <c r="Q74" i="4"/>
  <c r="M74" i="4" s="1"/>
  <c r="L74" i="4"/>
  <c r="Q73" i="4"/>
  <c r="M73" i="4" s="1"/>
  <c r="L73" i="4"/>
  <c r="Q72" i="4"/>
  <c r="M72" i="4" s="1"/>
  <c r="L72" i="4"/>
  <c r="Q71" i="4"/>
  <c r="M71" i="4" s="1"/>
  <c r="L71" i="4"/>
  <c r="Q70" i="4"/>
  <c r="M70" i="4" s="1"/>
  <c r="L70" i="4"/>
  <c r="Q65" i="4"/>
  <c r="M65" i="4" s="1"/>
  <c r="L65" i="4"/>
  <c r="K64" i="4"/>
  <c r="K83" i="4" s="1"/>
  <c r="J64" i="4"/>
  <c r="J83" i="4" s="1"/>
  <c r="I64" i="4"/>
  <c r="I83" i="4" s="1"/>
  <c r="G64" i="4"/>
  <c r="Q63" i="4"/>
  <c r="M63" i="4" s="1"/>
  <c r="L63" i="4"/>
  <c r="Q62" i="4"/>
  <c r="M62" i="4" s="1"/>
  <c r="L62" i="4"/>
  <c r="Q61" i="4"/>
  <c r="M61" i="4" s="1"/>
  <c r="L61" i="4"/>
  <c r="Q60" i="4"/>
  <c r="M60" i="4"/>
  <c r="L60" i="4"/>
  <c r="H60" i="4"/>
  <c r="H83" i="4" s="1"/>
  <c r="Q59" i="4"/>
  <c r="M59" i="4" s="1"/>
  <c r="L59" i="4"/>
  <c r="Q58" i="4"/>
  <c r="M58" i="4" s="1"/>
  <c r="L58" i="4"/>
  <c r="Q57" i="4"/>
  <c r="M57" i="4" s="1"/>
  <c r="L57" i="4"/>
  <c r="P56" i="4"/>
  <c r="O56" i="4"/>
  <c r="N56" i="4"/>
  <c r="K56" i="4"/>
  <c r="J56" i="4"/>
  <c r="I56" i="4"/>
  <c r="Q55" i="4"/>
  <c r="M55" i="4" s="1"/>
  <c r="M56" i="4" s="1"/>
  <c r="L55" i="4"/>
  <c r="L56" i="4" s="1"/>
  <c r="P54" i="4"/>
  <c r="O54" i="4"/>
  <c r="N54" i="4"/>
  <c r="K54" i="4"/>
  <c r="J54" i="4"/>
  <c r="I54" i="4"/>
  <c r="H54" i="4"/>
  <c r="Q53" i="4"/>
  <c r="M53" i="4" s="1"/>
  <c r="M54" i="4" s="1"/>
  <c r="L53" i="4"/>
  <c r="L54" i="4" s="1"/>
  <c r="P51" i="4"/>
  <c r="O51" i="4"/>
  <c r="N51" i="4"/>
  <c r="K51" i="4"/>
  <c r="J51" i="4"/>
  <c r="I51" i="4"/>
  <c r="H51" i="4"/>
  <c r="Q50" i="4"/>
  <c r="Q51" i="4" s="1"/>
  <c r="L50" i="4"/>
  <c r="L51" i="4" s="1"/>
  <c r="P47" i="4"/>
  <c r="O47" i="4"/>
  <c r="N47" i="4"/>
  <c r="K47" i="4"/>
  <c r="J47" i="4"/>
  <c r="I47" i="4"/>
  <c r="H47" i="4"/>
  <c r="Q46" i="4"/>
  <c r="M46" i="4" s="1"/>
  <c r="M47" i="4" s="1"/>
  <c r="L46" i="4"/>
  <c r="L47" i="4" s="1"/>
  <c r="P45" i="4"/>
  <c r="O45" i="4"/>
  <c r="N45" i="4"/>
  <c r="K45" i="4"/>
  <c r="J45" i="4"/>
  <c r="I45" i="4"/>
  <c r="G45" i="4"/>
  <c r="F45" i="4"/>
  <c r="R44" i="4"/>
  <c r="Q44" i="4"/>
  <c r="Q45" i="4" s="1"/>
  <c r="L44" i="4"/>
  <c r="H44" i="4" s="1"/>
  <c r="H45" i="4" s="1"/>
  <c r="P43" i="4"/>
  <c r="O43" i="4"/>
  <c r="N43" i="4"/>
  <c r="K43" i="4"/>
  <c r="J43" i="4"/>
  <c r="I43" i="4"/>
  <c r="H43" i="4"/>
  <c r="Q42" i="4"/>
  <c r="M42" i="4" s="1"/>
  <c r="M43" i="4" s="1"/>
  <c r="L42" i="4"/>
  <c r="L43" i="4" s="1"/>
  <c r="P40" i="4"/>
  <c r="O40" i="4"/>
  <c r="N40" i="4"/>
  <c r="K40" i="4"/>
  <c r="J40" i="4"/>
  <c r="I40" i="4"/>
  <c r="H40" i="4"/>
  <c r="Q39" i="4"/>
  <c r="Q40" i="4" s="1"/>
  <c r="L39" i="4"/>
  <c r="L40" i="4" s="1"/>
  <c r="P38" i="4"/>
  <c r="O38" i="4"/>
  <c r="N38" i="4"/>
  <c r="K38" i="4"/>
  <c r="J38" i="4"/>
  <c r="I38" i="4"/>
  <c r="Q37" i="4"/>
  <c r="M37" i="4" s="1"/>
  <c r="L37" i="4"/>
  <c r="Q36" i="4"/>
  <c r="M36" i="4" s="1"/>
  <c r="H36" i="4"/>
  <c r="Q35" i="4"/>
  <c r="M35" i="4" s="1"/>
  <c r="L35" i="4"/>
  <c r="H35" i="4" s="1"/>
  <c r="Q34" i="4"/>
  <c r="M34" i="4" s="1"/>
  <c r="L34" i="4"/>
  <c r="H34" i="4"/>
  <c r="P33" i="4"/>
  <c r="O33" i="4"/>
  <c r="N33" i="4"/>
  <c r="K33" i="4"/>
  <c r="J33" i="4"/>
  <c r="I33" i="4"/>
  <c r="Q32" i="4"/>
  <c r="M32" i="4" s="1"/>
  <c r="L32" i="4"/>
  <c r="H32" i="4" s="1"/>
  <c r="Q31" i="4"/>
  <c r="M31" i="4" s="1"/>
  <c r="L31" i="4"/>
  <c r="H31" i="4" s="1"/>
  <c r="Q30" i="4"/>
  <c r="M30" i="4" s="1"/>
  <c r="L30" i="4"/>
  <c r="H30" i="4" s="1"/>
  <c r="Q29" i="4"/>
  <c r="L29" i="4"/>
  <c r="P27" i="4"/>
  <c r="P28" i="4" s="1"/>
  <c r="O27" i="4"/>
  <c r="O28" i="4" s="1"/>
  <c r="K27" i="4"/>
  <c r="K28" i="4" s="1"/>
  <c r="J27" i="4"/>
  <c r="J28" i="4" s="1"/>
  <c r="Q24" i="4"/>
  <c r="L24" i="4"/>
  <c r="P23" i="4"/>
  <c r="O23" i="4"/>
  <c r="N23" i="4"/>
  <c r="K23" i="4"/>
  <c r="J23" i="4"/>
  <c r="I23" i="4"/>
  <c r="H23" i="4"/>
  <c r="Q22" i="4"/>
  <c r="Q23" i="4" s="1"/>
  <c r="M22" i="4"/>
  <c r="M23" i="4" s="1"/>
  <c r="L22" i="4"/>
  <c r="L23" i="4" s="1"/>
  <c r="P21" i="4"/>
  <c r="O21" i="4"/>
  <c r="K21" i="4"/>
  <c r="J21" i="4"/>
  <c r="I21" i="4"/>
  <c r="Q20" i="4"/>
  <c r="M20" i="4" s="1"/>
  <c r="L20" i="4"/>
  <c r="H20" i="4" s="1"/>
  <c r="Q19" i="4"/>
  <c r="M19" i="4" s="1"/>
  <c r="L19" i="4"/>
  <c r="H19" i="4" s="1"/>
  <c r="Q18" i="4"/>
  <c r="M18" i="4" s="1"/>
  <c r="L18" i="4"/>
  <c r="H18" i="4" s="1"/>
  <c r="Q17" i="4"/>
  <c r="M17" i="4" s="1"/>
  <c r="L17" i="4"/>
  <c r="H17" i="4" s="1"/>
  <c r="M16" i="4"/>
  <c r="Q16" i="4" s="1"/>
  <c r="L16" i="4"/>
  <c r="H16" i="4" s="1"/>
  <c r="Q15" i="4"/>
  <c r="L15" i="4"/>
  <c r="P14" i="4"/>
  <c r="O14" i="4"/>
  <c r="N14" i="4"/>
  <c r="K14" i="4"/>
  <c r="J14" i="4"/>
  <c r="I14" i="4"/>
  <c r="Q13" i="4"/>
  <c r="Q14" i="4" s="1"/>
  <c r="L13" i="4"/>
  <c r="H13" i="4" s="1"/>
  <c r="H14" i="4" s="1"/>
  <c r="P12" i="4"/>
  <c r="O12" i="4"/>
  <c r="N12" i="4"/>
  <c r="K12" i="4"/>
  <c r="J12" i="4"/>
  <c r="I12" i="4"/>
  <c r="H12" i="4"/>
  <c r="Q11" i="4"/>
  <c r="Q12" i="4" s="1"/>
  <c r="L11" i="4"/>
  <c r="L12" i="4" s="1"/>
  <c r="P10" i="4"/>
  <c r="N10" i="4"/>
  <c r="K10" i="4"/>
  <c r="J10" i="4"/>
  <c r="I10" i="4"/>
  <c r="H10" i="4"/>
  <c r="Q9" i="4"/>
  <c r="M9" i="4" s="1"/>
  <c r="L9" i="4"/>
  <c r="Q8" i="4"/>
  <c r="L8" i="4"/>
  <c r="P299" i="4" l="1"/>
  <c r="L256" i="4"/>
  <c r="M13" i="4"/>
  <c r="M14" i="4" s="1"/>
  <c r="M82" i="4"/>
  <c r="J299" i="4"/>
  <c r="H256" i="4"/>
  <c r="H268" i="4"/>
  <c r="L284" i="4"/>
  <c r="L287" i="4"/>
  <c r="K299" i="4"/>
  <c r="H115" i="4"/>
  <c r="M268" i="4"/>
  <c r="M284" i="4" s="1"/>
  <c r="Q284" i="4"/>
  <c r="H225" i="4"/>
  <c r="L233" i="4"/>
  <c r="I299" i="4"/>
  <c r="M95" i="4"/>
  <c r="H95" i="4"/>
  <c r="M246" i="4"/>
  <c r="Q256" i="4"/>
  <c r="M231" i="4"/>
  <c r="Q233" i="4"/>
  <c r="L115" i="4"/>
  <c r="M217" i="4"/>
  <c r="M218" i="4" s="1"/>
  <c r="Q218" i="4"/>
  <c r="Q95" i="4"/>
  <c r="M75" i="4"/>
  <c r="L95" i="4"/>
  <c r="M98" i="4"/>
  <c r="M115" i="4" s="1"/>
  <c r="Q115" i="4"/>
  <c r="L134" i="4"/>
  <c r="H116" i="4"/>
  <c r="H118" i="4" s="1"/>
  <c r="H33" i="4"/>
  <c r="Q134" i="4"/>
  <c r="H150" i="4"/>
  <c r="H151" i="4" s="1"/>
  <c r="L33" i="4"/>
  <c r="H140" i="4"/>
  <c r="Q33" i="4"/>
  <c r="Q56" i="4"/>
  <c r="L131" i="4"/>
  <c r="H132" i="4"/>
  <c r="H134" i="4" s="1"/>
  <c r="M11" i="4"/>
  <c r="M12" i="4" s="1"/>
  <c r="L14" i="4"/>
  <c r="L27" i="4"/>
  <c r="L28" i="4" s="1"/>
  <c r="L245" i="4"/>
  <c r="L10" i="4"/>
  <c r="M39" i="4"/>
  <c r="M40" i="4" s="1"/>
  <c r="M50" i="4"/>
  <c r="M51" i="4" s="1"/>
  <c r="M150" i="4"/>
  <c r="M151" i="4" s="1"/>
  <c r="Q258" i="4"/>
  <c r="H148" i="4"/>
  <c r="H149" i="4" s="1"/>
  <c r="H152" i="4"/>
  <c r="H154" i="4" s="1"/>
  <c r="Q291" i="4"/>
  <c r="L147" i="4"/>
  <c r="M29" i="4"/>
  <c r="M33" i="4" s="1"/>
  <c r="M152" i="4"/>
  <c r="M154" i="4" s="1"/>
  <c r="Q129" i="4"/>
  <c r="Q242" i="4"/>
  <c r="H147" i="4"/>
  <c r="H245" i="4"/>
  <c r="H21" i="4"/>
  <c r="Q131" i="4"/>
  <c r="H129" i="4"/>
  <c r="L140" i="4"/>
  <c r="Q10" i="4"/>
  <c r="L21" i="4"/>
  <c r="L38" i="4"/>
  <c r="Q38" i="4"/>
  <c r="Q64" i="4"/>
  <c r="M64" i="4" s="1"/>
  <c r="H157" i="4"/>
  <c r="L242" i="4"/>
  <c r="M287" i="4"/>
  <c r="Q118" i="4"/>
  <c r="L64" i="4"/>
  <c r="L83" i="4" s="1"/>
  <c r="L129" i="4"/>
  <c r="M245" i="4"/>
  <c r="Q27" i="4"/>
  <c r="Q28" i="4" s="1"/>
  <c r="Q47" i="4"/>
  <c r="M119" i="4"/>
  <c r="M129" i="4" s="1"/>
  <c r="M132" i="4"/>
  <c r="M134" i="4" s="1"/>
  <c r="L157" i="4"/>
  <c r="M241" i="4"/>
  <c r="M242" i="4" s="1"/>
  <c r="L264" i="4"/>
  <c r="M148" i="4"/>
  <c r="M149" i="4" s="1"/>
  <c r="M147" i="4"/>
  <c r="Q147" i="4"/>
  <c r="Q285" i="4"/>
  <c r="Q287" i="4" s="1"/>
  <c r="M291" i="4"/>
  <c r="Q21" i="4"/>
  <c r="M15" i="4"/>
  <c r="M21" i="4" s="1"/>
  <c r="M38" i="4"/>
  <c r="M140" i="4"/>
  <c r="M259" i="4"/>
  <c r="M260" i="4" s="1"/>
  <c r="Q260" i="4"/>
  <c r="L291" i="4"/>
  <c r="H288" i="4"/>
  <c r="H291" i="4" s="1"/>
  <c r="M8" i="4"/>
  <c r="M10" i="4" s="1"/>
  <c r="M44" i="4"/>
  <c r="M45" i="4" s="1"/>
  <c r="L158" i="4"/>
  <c r="L159" i="4" s="1"/>
  <c r="M232" i="4"/>
  <c r="L258" i="4"/>
  <c r="H257" i="4"/>
  <c r="H258" i="4" s="1"/>
  <c r="M265" i="4"/>
  <c r="M266" i="4" s="1"/>
  <c r="Q266" i="4"/>
  <c r="L160" i="4"/>
  <c r="N21" i="4"/>
  <c r="N299" i="4" s="1"/>
  <c r="Q43" i="4"/>
  <c r="L45" i="4"/>
  <c r="Q54" i="4"/>
  <c r="Q140" i="4"/>
  <c r="H231" i="4"/>
  <c r="M255" i="4"/>
  <c r="H283" i="4"/>
  <c r="L298" i="4"/>
  <c r="O10" i="4"/>
  <c r="O299" i="4" s="1"/>
  <c r="H37" i="4"/>
  <c r="H38" i="4" s="1"/>
  <c r="H55" i="4"/>
  <c r="H56" i="4" s="1"/>
  <c r="Q157" i="4"/>
  <c r="M155" i="4"/>
  <c r="M157" i="4" s="1"/>
  <c r="Q298" i="4"/>
  <c r="M292" i="4"/>
  <c r="M298" i="4" s="1"/>
  <c r="Q245" i="4"/>
  <c r="H259" i="4"/>
  <c r="H260" i="4" s="1"/>
  <c r="H265" i="4"/>
  <c r="H266" i="4" s="1"/>
  <c r="H285" i="4"/>
  <c r="H287" i="4" s="1"/>
  <c r="H292" i="4"/>
  <c r="H298" i="4" s="1"/>
  <c r="H241" i="4"/>
  <c r="H242" i="4" s="1"/>
  <c r="M83" i="4" l="1"/>
  <c r="H284" i="4"/>
  <c r="Q83" i="4"/>
  <c r="Q299" i="4" s="1"/>
  <c r="M233" i="4"/>
  <c r="H233" i="4"/>
  <c r="H160" i="4"/>
  <c r="H218" i="4" s="1"/>
  <c r="L218" i="4"/>
  <c r="L299" i="4" s="1"/>
  <c r="M27" i="4"/>
  <c r="M28" i="4" s="1"/>
  <c r="M256" i="4"/>
  <c r="H299" i="4" l="1"/>
  <c r="M299" i="4"/>
  <c r="R143" i="2"/>
  <c r="R83" i="2"/>
  <c r="R42" i="2" l="1"/>
  <c r="R196" i="2" l="1"/>
  <c r="N200" i="1" l="1"/>
  <c r="O200" i="1"/>
  <c r="P200" i="1"/>
  <c r="J200" i="1"/>
  <c r="K200" i="1"/>
  <c r="N222" i="1"/>
  <c r="O222" i="1"/>
  <c r="P222" i="1"/>
  <c r="I222" i="1"/>
  <c r="L214" i="1"/>
  <c r="H214" i="1" s="1"/>
  <c r="L213" i="1"/>
  <c r="H213" i="1" s="1"/>
  <c r="Q214" i="1"/>
  <c r="M214" i="1" s="1"/>
  <c r="Q27" i="1" l="1"/>
  <c r="M27" i="1"/>
  <c r="L27" i="1"/>
  <c r="H27" i="1" s="1"/>
  <c r="I21" i="1"/>
  <c r="J21" i="1"/>
  <c r="K21" i="1"/>
  <c r="N21" i="1"/>
  <c r="O21" i="1"/>
  <c r="P21" i="1"/>
  <c r="Q8" i="1"/>
  <c r="M8" i="1" s="1"/>
  <c r="L8" i="1"/>
  <c r="H8" i="1" s="1"/>
  <c r="Q15" i="1"/>
  <c r="M15" i="1" s="1"/>
  <c r="L15" i="1"/>
  <c r="H15" i="1" s="1"/>
  <c r="S62" i="2" l="1"/>
  <c r="R62" i="2"/>
  <c r="J200" i="2" l="1"/>
  <c r="J222" i="2" l="1"/>
  <c r="K222" i="2"/>
  <c r="Q108" i="2"/>
  <c r="M108" i="2" s="1"/>
  <c r="N222" i="2" l="1"/>
  <c r="O222" i="2"/>
  <c r="P222" i="2"/>
  <c r="I222" i="2"/>
  <c r="L266" i="1" l="1"/>
  <c r="Q214" i="2" l="1"/>
  <c r="M214" i="2" s="1"/>
  <c r="L214" i="2"/>
  <c r="H214" i="2"/>
  <c r="O209" i="2"/>
  <c r="Q201" i="2"/>
  <c r="M201" i="2" s="1"/>
  <c r="K200" i="2"/>
  <c r="P200" i="2"/>
  <c r="O200" i="2"/>
  <c r="N200" i="2"/>
  <c r="N21" i="2" l="1"/>
  <c r="Q27" i="2"/>
  <c r="M27" i="2" s="1"/>
  <c r="L15" i="2"/>
  <c r="L21" i="2" s="1"/>
  <c r="I21" i="2"/>
  <c r="J21" i="2"/>
  <c r="K21" i="2"/>
  <c r="O21" i="2"/>
  <c r="P21" i="2"/>
  <c r="H21" i="2"/>
  <c r="Q15" i="2" l="1"/>
  <c r="Q256" i="2"/>
  <c r="Q255" i="2"/>
  <c r="N129" i="2"/>
  <c r="L266" i="2"/>
  <c r="N230" i="2"/>
  <c r="O230" i="2"/>
  <c r="P230" i="2"/>
  <c r="Q21" i="2" l="1"/>
  <c r="M15" i="2"/>
  <c r="M21" i="2" s="1"/>
  <c r="O62" i="2"/>
  <c r="O87" i="2" s="1"/>
  <c r="N62" i="2"/>
  <c r="N87" i="2" s="1"/>
  <c r="Q199" i="2"/>
  <c r="J264" i="2"/>
  <c r="K264" i="2"/>
  <c r="J248" i="2"/>
  <c r="K248" i="2"/>
  <c r="I209" i="2"/>
  <c r="J10" i="2"/>
  <c r="L158" i="2"/>
  <c r="P267" i="2" l="1"/>
  <c r="O267" i="2"/>
  <c r="N267" i="2"/>
  <c r="K267" i="2"/>
  <c r="J267" i="2"/>
  <c r="I267" i="2"/>
  <c r="Q266" i="2"/>
  <c r="M266" i="2" s="1"/>
  <c r="G266" i="2"/>
  <c r="Q265" i="2"/>
  <c r="M265" i="2" s="1"/>
  <c r="L265" i="2"/>
  <c r="H265" i="2"/>
  <c r="H267" i="2" s="1"/>
  <c r="P264" i="2"/>
  <c r="O264" i="2"/>
  <c r="N264" i="2"/>
  <c r="I264" i="2"/>
  <c r="M263" i="2"/>
  <c r="L263" i="2"/>
  <c r="H263" i="2" s="1"/>
  <c r="Q262" i="2"/>
  <c r="L262" i="2"/>
  <c r="Q261" i="2"/>
  <c r="M261" i="2" s="1"/>
  <c r="L261" i="2"/>
  <c r="Q260" i="2"/>
  <c r="M260" i="2" s="1"/>
  <c r="L260" i="2"/>
  <c r="H260" i="2" s="1"/>
  <c r="Q259" i="2"/>
  <c r="M259" i="2" s="1"/>
  <c r="L259" i="2"/>
  <c r="H259" i="2" s="1"/>
  <c r="Q258" i="2"/>
  <c r="L258" i="2"/>
  <c r="P257" i="2"/>
  <c r="O257" i="2"/>
  <c r="N257" i="2"/>
  <c r="K257" i="2"/>
  <c r="J257" i="2"/>
  <c r="I257" i="2"/>
  <c r="M256" i="2"/>
  <c r="L256" i="2"/>
  <c r="H256" i="2" s="1"/>
  <c r="M255" i="2"/>
  <c r="L255" i="2"/>
  <c r="H255" i="2" s="1"/>
  <c r="Q254" i="2"/>
  <c r="L254" i="2"/>
  <c r="P253" i="2"/>
  <c r="O253" i="2"/>
  <c r="N253" i="2"/>
  <c r="K253" i="2"/>
  <c r="J253" i="2"/>
  <c r="I253" i="2"/>
  <c r="M252" i="2"/>
  <c r="Q252" i="2" s="1"/>
  <c r="L252" i="2"/>
  <c r="H252" i="2" s="1"/>
  <c r="M251" i="2"/>
  <c r="L251" i="2"/>
  <c r="P250" i="2"/>
  <c r="O250" i="2"/>
  <c r="N250" i="2"/>
  <c r="K250" i="2"/>
  <c r="J250" i="2"/>
  <c r="I250" i="2"/>
  <c r="Q249" i="2"/>
  <c r="L249" i="2"/>
  <c r="L250" i="2" s="1"/>
  <c r="P248" i="2"/>
  <c r="O248" i="2"/>
  <c r="N248" i="2"/>
  <c r="I248" i="2"/>
  <c r="Q247" i="2"/>
  <c r="M247" i="2" s="1"/>
  <c r="L247" i="2"/>
  <c r="Q246" i="2"/>
  <c r="M246" i="2" s="1"/>
  <c r="L246" i="2"/>
  <c r="Q245" i="2"/>
  <c r="M245" i="2" s="1"/>
  <c r="L245" i="2"/>
  <c r="H245" i="2" s="1"/>
  <c r="Q244" i="2"/>
  <c r="L244" i="2"/>
  <c r="H244" i="2"/>
  <c r="G244" i="2"/>
  <c r="Q243" i="2"/>
  <c r="M243" i="2" s="1"/>
  <c r="L243" i="2"/>
  <c r="H243" i="2" s="1"/>
  <c r="Q242" i="2"/>
  <c r="M242" i="2" s="1"/>
  <c r="L242" i="2"/>
  <c r="H242" i="2"/>
  <c r="Q241" i="2"/>
  <c r="M241" i="2" s="1"/>
  <c r="L241" i="2"/>
  <c r="H241" i="2" s="1"/>
  <c r="Q240" i="2"/>
  <c r="M240" i="2" s="1"/>
  <c r="L240" i="2"/>
  <c r="H240" i="2" s="1"/>
  <c r="Q239" i="2"/>
  <c r="M239" i="2" s="1"/>
  <c r="L239" i="2"/>
  <c r="H239" i="2"/>
  <c r="Q238" i="2"/>
  <c r="M238" i="2" s="1"/>
  <c r="L238" i="2"/>
  <c r="H238" i="2"/>
  <c r="Q237" i="2"/>
  <c r="M237" i="2" s="1"/>
  <c r="L237" i="2"/>
  <c r="H237" i="2"/>
  <c r="Q236" i="2"/>
  <c r="M236" i="2" s="1"/>
  <c r="L236" i="2"/>
  <c r="H236" i="2"/>
  <c r="Q235" i="2"/>
  <c r="M235" i="2" s="1"/>
  <c r="L235" i="2"/>
  <c r="H235" i="2" s="1"/>
  <c r="Q234" i="2"/>
  <c r="M234" i="2" s="1"/>
  <c r="L234" i="2"/>
  <c r="H234" i="2" s="1"/>
  <c r="P232" i="2"/>
  <c r="O232" i="2"/>
  <c r="N232" i="2"/>
  <c r="K232" i="2"/>
  <c r="J232" i="2"/>
  <c r="I232" i="2"/>
  <c r="Q231" i="2"/>
  <c r="M231" i="2" s="1"/>
  <c r="M232" i="2" s="1"/>
  <c r="L231" i="2"/>
  <c r="K230" i="2"/>
  <c r="J230" i="2"/>
  <c r="I230" i="2"/>
  <c r="H230" i="2"/>
  <c r="L229" i="2"/>
  <c r="Q228" i="2"/>
  <c r="Q230" i="2" s="1"/>
  <c r="M228" i="2"/>
  <c r="M230" i="2" s="1"/>
  <c r="L228" i="2"/>
  <c r="P226" i="2"/>
  <c r="O226" i="2"/>
  <c r="N226" i="2"/>
  <c r="K226" i="2"/>
  <c r="J226" i="2"/>
  <c r="I226" i="2"/>
  <c r="Q225" i="2"/>
  <c r="M225" i="2" s="1"/>
  <c r="M226" i="2" s="1"/>
  <c r="L225" i="2"/>
  <c r="P224" i="2"/>
  <c r="O224" i="2"/>
  <c r="N224" i="2"/>
  <c r="K224" i="2"/>
  <c r="J224" i="2"/>
  <c r="I224" i="2"/>
  <c r="Q223" i="2"/>
  <c r="L223" i="2"/>
  <c r="L224" i="2" s="1"/>
  <c r="Q221" i="2"/>
  <c r="M221" i="2" s="1"/>
  <c r="L221" i="2"/>
  <c r="Q220" i="2"/>
  <c r="M220" i="2" s="1"/>
  <c r="L220" i="2"/>
  <c r="H220" i="2" s="1"/>
  <c r="Q219" i="2"/>
  <c r="M219" i="2" s="1"/>
  <c r="L219" i="2"/>
  <c r="H219" i="2" s="1"/>
  <c r="Q218" i="2"/>
  <c r="M218" i="2" s="1"/>
  <c r="L218" i="2"/>
  <c r="H218" i="2" s="1"/>
  <c r="Q217" i="2"/>
  <c r="M217" i="2" s="1"/>
  <c r="L217" i="2"/>
  <c r="H217" i="2" s="1"/>
  <c r="Q216" i="2"/>
  <c r="M216" i="2" s="1"/>
  <c r="L216" i="2"/>
  <c r="H216" i="2" s="1"/>
  <c r="Q215" i="2"/>
  <c r="L215" i="2"/>
  <c r="H215" i="2" s="1"/>
  <c r="Q213" i="2"/>
  <c r="M213" i="2" s="1"/>
  <c r="L213" i="2"/>
  <c r="H213" i="2" s="1"/>
  <c r="P212" i="2"/>
  <c r="O212" i="2"/>
  <c r="N212" i="2"/>
  <c r="K212" i="2"/>
  <c r="J212" i="2"/>
  <c r="I212" i="2"/>
  <c r="Q211" i="2"/>
  <c r="M211" i="2" s="1"/>
  <c r="L211" i="2"/>
  <c r="H211" i="2" s="1"/>
  <c r="Q210" i="2"/>
  <c r="M210" i="2" s="1"/>
  <c r="L210" i="2"/>
  <c r="H210" i="2" s="1"/>
  <c r="P209" i="2"/>
  <c r="N209" i="2"/>
  <c r="K209" i="2"/>
  <c r="J209" i="2"/>
  <c r="Q208" i="2"/>
  <c r="M208" i="2" s="1"/>
  <c r="L208" i="2"/>
  <c r="H208" i="2" s="1"/>
  <c r="Q207" i="2"/>
  <c r="M207" i="2" s="1"/>
  <c r="L207" i="2"/>
  <c r="H207" i="2" s="1"/>
  <c r="Q206" i="2"/>
  <c r="M206" i="2" s="1"/>
  <c r="L206" i="2"/>
  <c r="H206" i="2" s="1"/>
  <c r="Q205" i="2"/>
  <c r="M205" i="2" s="1"/>
  <c r="L205" i="2"/>
  <c r="H205" i="2" s="1"/>
  <c r="L204" i="2"/>
  <c r="H204" i="2" s="1"/>
  <c r="Q203" i="2"/>
  <c r="M203" i="2"/>
  <c r="L203" i="2"/>
  <c r="H203" i="2" s="1"/>
  <c r="L201" i="2"/>
  <c r="H201" i="2" s="1"/>
  <c r="M199" i="2"/>
  <c r="Q198" i="2"/>
  <c r="L198" i="2"/>
  <c r="Q197" i="2"/>
  <c r="M197" i="2" s="1"/>
  <c r="L197" i="2"/>
  <c r="Q196" i="2"/>
  <c r="M196" i="2" s="1"/>
  <c r="L196" i="2"/>
  <c r="H196" i="2" s="1"/>
  <c r="Q195" i="2"/>
  <c r="M195" i="2" s="1"/>
  <c r="L195" i="2"/>
  <c r="H195" i="2" s="1"/>
  <c r="Q194" i="2"/>
  <c r="M194" i="2" s="1"/>
  <c r="L194" i="2"/>
  <c r="H194" i="2" s="1"/>
  <c r="Q193" i="2"/>
  <c r="M193" i="2" s="1"/>
  <c r="L193" i="2"/>
  <c r="H193" i="2" s="1"/>
  <c r="Q188" i="2"/>
  <c r="M188" i="2" s="1"/>
  <c r="H188" i="2"/>
  <c r="Q186" i="2"/>
  <c r="M186" i="2" s="1"/>
  <c r="L186" i="2"/>
  <c r="H186" i="2" s="1"/>
  <c r="Q185" i="2"/>
  <c r="M185" i="2" s="1"/>
  <c r="L185" i="2"/>
  <c r="H185" i="2" s="1"/>
  <c r="Q184" i="2"/>
  <c r="M184" i="2" s="1"/>
  <c r="L184" i="2"/>
  <c r="H184" i="2" s="1"/>
  <c r="Q183" i="2"/>
  <c r="M183" i="2" s="1"/>
  <c r="L183" i="2"/>
  <c r="H183" i="2" s="1"/>
  <c r="Q182" i="2"/>
  <c r="M182" i="2" s="1"/>
  <c r="L182" i="2"/>
  <c r="H182" i="2" s="1"/>
  <c r="Q181" i="2"/>
  <c r="M181" i="2" s="1"/>
  <c r="L181" i="2"/>
  <c r="H181" i="2" s="1"/>
  <c r="Q180" i="2"/>
  <c r="M180" i="2" s="1"/>
  <c r="L180" i="2"/>
  <c r="H180" i="2" s="1"/>
  <c r="Q179" i="2"/>
  <c r="M179" i="2" s="1"/>
  <c r="L179" i="2"/>
  <c r="H179" i="2" s="1"/>
  <c r="Q178" i="2"/>
  <c r="M178" i="2" s="1"/>
  <c r="L178" i="2"/>
  <c r="H178" i="2" s="1"/>
  <c r="G178" i="2"/>
  <c r="Q177" i="2"/>
  <c r="M177" i="2" s="1"/>
  <c r="L177" i="2"/>
  <c r="H177" i="2" s="1"/>
  <c r="Q176" i="2"/>
  <c r="M176" i="2" s="1"/>
  <c r="L176" i="2"/>
  <c r="H176" i="2" s="1"/>
  <c r="G176" i="2"/>
  <c r="Q175" i="2"/>
  <c r="M175" i="2" s="1"/>
  <c r="L175" i="2"/>
  <c r="H175" i="2" s="1"/>
  <c r="Q174" i="2"/>
  <c r="M174" i="2" s="1"/>
  <c r="L174" i="2"/>
  <c r="H174" i="2" s="1"/>
  <c r="Q173" i="2"/>
  <c r="M173" i="2" s="1"/>
  <c r="L173" i="2"/>
  <c r="H173" i="2" s="1"/>
  <c r="Q172" i="2"/>
  <c r="M172" i="2" s="1"/>
  <c r="L172" i="2"/>
  <c r="H172" i="2" s="1"/>
  <c r="Q171" i="2"/>
  <c r="M171" i="2" s="1"/>
  <c r="L171" i="2"/>
  <c r="H171" i="2" s="1"/>
  <c r="Q170" i="2"/>
  <c r="M170" i="2" s="1"/>
  <c r="L170" i="2"/>
  <c r="H170" i="2" s="1"/>
  <c r="Q169" i="2"/>
  <c r="M169" i="2" s="1"/>
  <c r="L169" i="2"/>
  <c r="H169" i="2" s="1"/>
  <c r="Q168" i="2"/>
  <c r="M168" i="2" s="1"/>
  <c r="L168" i="2"/>
  <c r="H168" i="2" s="1"/>
  <c r="Q167" i="2"/>
  <c r="M167" i="2" s="1"/>
  <c r="L167" i="2"/>
  <c r="H167" i="2" s="1"/>
  <c r="Q166" i="2"/>
  <c r="M166" i="2" s="1"/>
  <c r="L166" i="2"/>
  <c r="H166" i="2" s="1"/>
  <c r="Q165" i="2"/>
  <c r="M165" i="2" s="1"/>
  <c r="L165" i="2"/>
  <c r="H165" i="2" s="1"/>
  <c r="Q164" i="2"/>
  <c r="M164" i="2" s="1"/>
  <c r="L164" i="2"/>
  <c r="H164" i="2" s="1"/>
  <c r="Q163" i="2"/>
  <c r="M163" i="2" s="1"/>
  <c r="L163" i="2"/>
  <c r="H163" i="2" s="1"/>
  <c r="Q162" i="2"/>
  <c r="M162" i="2" s="1"/>
  <c r="L162" i="2"/>
  <c r="H162" i="2" s="1"/>
  <c r="Q161" i="2"/>
  <c r="M161" i="2" s="1"/>
  <c r="L161" i="2"/>
  <c r="H161" i="2" s="1"/>
  <c r="Q160" i="2"/>
  <c r="M160" i="2" s="1"/>
  <c r="L160" i="2"/>
  <c r="H160" i="2" s="1"/>
  <c r="Q159" i="2"/>
  <c r="M159" i="2" s="1"/>
  <c r="L159" i="2"/>
  <c r="H159" i="2" s="1"/>
  <c r="Q158" i="2"/>
  <c r="M158" i="2" s="1"/>
  <c r="H158" i="2"/>
  <c r="Q157" i="2"/>
  <c r="M157" i="2" s="1"/>
  <c r="L157" i="2"/>
  <c r="H157" i="2" s="1"/>
  <c r="Q156" i="2"/>
  <c r="M156" i="2" s="1"/>
  <c r="L156" i="2"/>
  <c r="H156" i="2" s="1"/>
  <c r="Q155" i="2"/>
  <c r="M155" i="2" s="1"/>
  <c r="L155" i="2"/>
  <c r="H155" i="2" s="1"/>
  <c r="Q154" i="2"/>
  <c r="M154" i="2" s="1"/>
  <c r="L154" i="2"/>
  <c r="H154" i="2" s="1"/>
  <c r="Q153" i="2"/>
  <c r="M153" i="2" s="1"/>
  <c r="L153" i="2"/>
  <c r="H153" i="2" s="1"/>
  <c r="Q152" i="2"/>
  <c r="M152" i="2" s="1"/>
  <c r="L152" i="2"/>
  <c r="H152" i="2" s="1"/>
  <c r="Q151" i="2"/>
  <c r="M151" i="2" s="1"/>
  <c r="L151" i="2"/>
  <c r="Q150" i="2"/>
  <c r="M150" i="2" s="1"/>
  <c r="L150" i="2"/>
  <c r="H150" i="2" s="1"/>
  <c r="Q149" i="2"/>
  <c r="M149" i="2" s="1"/>
  <c r="L149" i="2"/>
  <c r="H149" i="2" s="1"/>
  <c r="Q148" i="2"/>
  <c r="M148" i="2" s="1"/>
  <c r="L148" i="2"/>
  <c r="H148" i="2" s="1"/>
  <c r="Q147" i="2"/>
  <c r="M147" i="2" s="1"/>
  <c r="I147" i="2"/>
  <c r="I200" i="2" s="1"/>
  <c r="P146" i="2"/>
  <c r="O146" i="2"/>
  <c r="N146" i="2"/>
  <c r="M146" i="2"/>
  <c r="K146" i="2"/>
  <c r="J146" i="2"/>
  <c r="I146" i="2"/>
  <c r="Q145" i="2"/>
  <c r="Q146" i="2" s="1"/>
  <c r="H145" i="2"/>
  <c r="H146" i="2" s="1"/>
  <c r="P144" i="2"/>
  <c r="O144" i="2"/>
  <c r="N144" i="2"/>
  <c r="K144" i="2"/>
  <c r="J144" i="2"/>
  <c r="I144" i="2"/>
  <c r="Q143" i="2"/>
  <c r="M143" i="2" s="1"/>
  <c r="L143" i="2"/>
  <c r="H143" i="2" s="1"/>
  <c r="Q142" i="2"/>
  <c r="L142" i="2"/>
  <c r="H142" i="2" s="1"/>
  <c r="P141" i="2"/>
  <c r="O141" i="2"/>
  <c r="N141" i="2"/>
  <c r="K141" i="2"/>
  <c r="J141" i="2"/>
  <c r="I141" i="2"/>
  <c r="Q140" i="2"/>
  <c r="M140" i="2" s="1"/>
  <c r="M141" i="2" s="1"/>
  <c r="L140" i="2"/>
  <c r="P139" i="2"/>
  <c r="O139" i="2"/>
  <c r="N139" i="2"/>
  <c r="K139" i="2"/>
  <c r="J139" i="2"/>
  <c r="I139" i="2"/>
  <c r="Q138" i="2"/>
  <c r="L138" i="2"/>
  <c r="L139" i="2" s="1"/>
  <c r="P137" i="2"/>
  <c r="O137" i="2"/>
  <c r="N137" i="2"/>
  <c r="K137" i="2"/>
  <c r="J137" i="2"/>
  <c r="I137" i="2"/>
  <c r="Q136" i="2"/>
  <c r="M136" i="2" s="1"/>
  <c r="M137" i="2" s="1"/>
  <c r="L136" i="2"/>
  <c r="P135" i="2"/>
  <c r="O135" i="2"/>
  <c r="N135" i="2"/>
  <c r="K135" i="2"/>
  <c r="J135" i="2"/>
  <c r="I135" i="2"/>
  <c r="Q134" i="2"/>
  <c r="M134" i="2" s="1"/>
  <c r="L134" i="2"/>
  <c r="H134" i="2" s="1"/>
  <c r="Q133" i="2"/>
  <c r="M133" i="2" s="1"/>
  <c r="L133" i="2"/>
  <c r="H133" i="2" s="1"/>
  <c r="Q132" i="2"/>
  <c r="M132" i="2" s="1"/>
  <c r="L132" i="2"/>
  <c r="H132" i="2" s="1"/>
  <c r="Q131" i="2"/>
  <c r="M131" i="2" s="1"/>
  <c r="L131" i="2"/>
  <c r="H131" i="2" s="1"/>
  <c r="Q130" i="2"/>
  <c r="L130" i="2"/>
  <c r="P129" i="2"/>
  <c r="O129" i="2"/>
  <c r="K129" i="2"/>
  <c r="J129" i="2"/>
  <c r="I129" i="2"/>
  <c r="Q128" i="2"/>
  <c r="M128" i="2" s="1"/>
  <c r="L128" i="2"/>
  <c r="H128" i="2" s="1"/>
  <c r="Q127" i="2"/>
  <c r="M127" i="2" s="1"/>
  <c r="L127" i="2"/>
  <c r="H127" i="2" s="1"/>
  <c r="Q126" i="2"/>
  <c r="M126" i="2" s="1"/>
  <c r="L126" i="2"/>
  <c r="Q125" i="2"/>
  <c r="L125" i="2"/>
  <c r="H125" i="2" s="1"/>
  <c r="P124" i="2"/>
  <c r="O124" i="2"/>
  <c r="N124" i="2"/>
  <c r="K124" i="2"/>
  <c r="J124" i="2"/>
  <c r="I124" i="2"/>
  <c r="Q123" i="2"/>
  <c r="M123" i="2" s="1"/>
  <c r="L123" i="2"/>
  <c r="H123" i="2" s="1"/>
  <c r="Q122" i="2"/>
  <c r="M122" i="2" s="1"/>
  <c r="L122" i="2"/>
  <c r="P121" i="2"/>
  <c r="O121" i="2"/>
  <c r="N121" i="2"/>
  <c r="K121" i="2"/>
  <c r="J121" i="2"/>
  <c r="I121" i="2"/>
  <c r="Q120" i="2"/>
  <c r="M120" i="2" s="1"/>
  <c r="L120" i="2"/>
  <c r="L121" i="2" s="1"/>
  <c r="P119" i="2"/>
  <c r="O119" i="2"/>
  <c r="N119" i="2"/>
  <c r="K119" i="2"/>
  <c r="J119" i="2"/>
  <c r="I119" i="2"/>
  <c r="Q118" i="2"/>
  <c r="M118" i="2" s="1"/>
  <c r="L118" i="2"/>
  <c r="H118" i="2" s="1"/>
  <c r="Q117" i="2"/>
  <c r="M117" i="2" s="1"/>
  <c r="L117" i="2"/>
  <c r="H117" i="2" s="1"/>
  <c r="Q116" i="2"/>
  <c r="M116" i="2" s="1"/>
  <c r="L116" i="2"/>
  <c r="H116" i="2" s="1"/>
  <c r="Q115" i="2"/>
  <c r="M115" i="2" s="1"/>
  <c r="L115" i="2"/>
  <c r="Q114" i="2"/>
  <c r="M114" i="2" s="1"/>
  <c r="L114" i="2"/>
  <c r="Q113" i="2"/>
  <c r="M113" i="2" s="1"/>
  <c r="L113" i="2"/>
  <c r="H113" i="2" s="1"/>
  <c r="Q112" i="2"/>
  <c r="M112" i="2" s="1"/>
  <c r="L112" i="2"/>
  <c r="Q111" i="2"/>
  <c r="M111" i="2" s="1"/>
  <c r="L111" i="2"/>
  <c r="Q110" i="2"/>
  <c r="M110" i="2" s="1"/>
  <c r="L110" i="2"/>
  <c r="H110" i="2" s="1"/>
  <c r="P109" i="2"/>
  <c r="O109" i="2"/>
  <c r="N109" i="2"/>
  <c r="K109" i="2"/>
  <c r="J109" i="2"/>
  <c r="I109" i="2"/>
  <c r="Q109" i="2"/>
  <c r="M109" i="2"/>
  <c r="L108" i="2"/>
  <c r="H108" i="2" s="1"/>
  <c r="H109" i="2" s="1"/>
  <c r="P107" i="2"/>
  <c r="O107" i="2"/>
  <c r="N107" i="2"/>
  <c r="K107" i="2"/>
  <c r="J107" i="2"/>
  <c r="I107" i="2"/>
  <c r="Q106" i="2"/>
  <c r="M106" i="2" s="1"/>
  <c r="L106" i="2"/>
  <c r="H106" i="2" s="1"/>
  <c r="Q105" i="2"/>
  <c r="M105" i="2" s="1"/>
  <c r="L105" i="2"/>
  <c r="Q104" i="2"/>
  <c r="L104" i="2"/>
  <c r="Q103" i="2"/>
  <c r="M103" i="2" s="1"/>
  <c r="L103" i="2"/>
  <c r="Q102" i="2"/>
  <c r="M102" i="2" s="1"/>
  <c r="L102" i="2"/>
  <c r="Q101" i="2"/>
  <c r="M101" i="2" s="1"/>
  <c r="L101" i="2"/>
  <c r="H101" i="2" s="1"/>
  <c r="Q100" i="2"/>
  <c r="M100" i="2" s="1"/>
  <c r="L100" i="2"/>
  <c r="H100" i="2" s="1"/>
  <c r="Q99" i="2"/>
  <c r="M99" i="2" s="1"/>
  <c r="L99" i="2"/>
  <c r="Q98" i="2"/>
  <c r="M98" i="2" s="1"/>
  <c r="L98" i="2"/>
  <c r="Q97" i="2"/>
  <c r="M97" i="2" s="1"/>
  <c r="L97" i="2"/>
  <c r="Q96" i="2"/>
  <c r="M96" i="2" s="1"/>
  <c r="L96" i="2"/>
  <c r="Q95" i="2"/>
  <c r="M95" i="2" s="1"/>
  <c r="L95" i="2"/>
  <c r="Q94" i="2"/>
  <c r="M94" i="2" s="1"/>
  <c r="L94" i="2"/>
  <c r="Q93" i="2"/>
  <c r="M93" i="2" s="1"/>
  <c r="L93" i="2"/>
  <c r="Q92" i="2"/>
  <c r="M92" i="2" s="1"/>
  <c r="L92" i="2"/>
  <c r="Q91" i="2"/>
  <c r="M91" i="2" s="1"/>
  <c r="L91" i="2"/>
  <c r="Q90" i="2"/>
  <c r="M90" i="2" s="1"/>
  <c r="L90" i="2"/>
  <c r="Q89" i="2"/>
  <c r="M89" i="2" s="1"/>
  <c r="L89" i="2"/>
  <c r="Q88" i="2"/>
  <c r="M88" i="2" s="1"/>
  <c r="L88" i="2"/>
  <c r="R87" i="2"/>
  <c r="Q86" i="2"/>
  <c r="M86" i="2" s="1"/>
  <c r="L86" i="2"/>
  <c r="H86" i="2" s="1"/>
  <c r="Q85" i="2"/>
  <c r="M85" i="2" s="1"/>
  <c r="L85" i="2"/>
  <c r="Q84" i="2"/>
  <c r="M84" i="2"/>
  <c r="L84" i="2"/>
  <c r="M83" i="2"/>
  <c r="L83" i="2"/>
  <c r="Q82" i="2"/>
  <c r="M82" i="2" s="1"/>
  <c r="L82" i="2"/>
  <c r="H82" i="2" s="1"/>
  <c r="Q80" i="2"/>
  <c r="M80" i="2" s="1"/>
  <c r="L80" i="2"/>
  <c r="Q79" i="2"/>
  <c r="M79" i="2" s="1"/>
  <c r="L79" i="2"/>
  <c r="H79" i="2"/>
  <c r="Q78" i="2"/>
  <c r="M78" i="2"/>
  <c r="L78" i="2"/>
  <c r="Q77" i="2"/>
  <c r="M77" i="2" s="1"/>
  <c r="L77" i="2"/>
  <c r="Q76" i="2"/>
  <c r="M76" i="2" s="1"/>
  <c r="L76" i="2"/>
  <c r="Q75" i="2"/>
  <c r="M75" i="2" s="1"/>
  <c r="L75" i="2"/>
  <c r="Q74" i="2"/>
  <c r="M74" i="2" s="1"/>
  <c r="L74" i="2"/>
  <c r="Q73" i="2"/>
  <c r="M73" i="2" s="1"/>
  <c r="L73" i="2"/>
  <c r="Q72" i="2"/>
  <c r="M72" i="2" s="1"/>
  <c r="L72" i="2"/>
  <c r="Q71" i="2"/>
  <c r="M71" i="2" s="1"/>
  <c r="Q70" i="2"/>
  <c r="M70" i="2" s="1"/>
  <c r="Q69" i="2"/>
  <c r="M69" i="2" s="1"/>
  <c r="L69" i="2"/>
  <c r="Q68" i="2"/>
  <c r="M68" i="2" s="1"/>
  <c r="L68" i="2"/>
  <c r="Q63" i="2"/>
  <c r="M63" i="2" s="1"/>
  <c r="L63" i="2"/>
  <c r="P62" i="2"/>
  <c r="P87" i="2" s="1"/>
  <c r="K62" i="2"/>
  <c r="K87" i="2" s="1"/>
  <c r="J62" i="2"/>
  <c r="J87" i="2" s="1"/>
  <c r="I62" i="2"/>
  <c r="I87" i="2" s="1"/>
  <c r="H62" i="2"/>
  <c r="G62" i="2"/>
  <c r="Q61" i="2"/>
  <c r="M61" i="2" s="1"/>
  <c r="L61" i="2"/>
  <c r="Q60" i="2"/>
  <c r="M60" i="2" s="1"/>
  <c r="L60" i="2"/>
  <c r="Q59" i="2"/>
  <c r="M59" i="2" s="1"/>
  <c r="L59" i="2"/>
  <c r="Q58" i="2"/>
  <c r="M58" i="2"/>
  <c r="L58" i="2"/>
  <c r="H58" i="2"/>
  <c r="Q57" i="2"/>
  <c r="M57" i="2" s="1"/>
  <c r="L57" i="2"/>
  <c r="Q56" i="2"/>
  <c r="M56" i="2" s="1"/>
  <c r="L56" i="2"/>
  <c r="Q55" i="2"/>
  <c r="L55" i="2"/>
  <c r="P54" i="2"/>
  <c r="O54" i="2"/>
  <c r="N54" i="2"/>
  <c r="K54" i="2"/>
  <c r="J54" i="2"/>
  <c r="I54" i="2"/>
  <c r="Q53" i="2"/>
  <c r="M53" i="2" s="1"/>
  <c r="M54" i="2" s="1"/>
  <c r="L53" i="2"/>
  <c r="L54" i="2" s="1"/>
  <c r="P52" i="2"/>
  <c r="O52" i="2"/>
  <c r="N52" i="2"/>
  <c r="K52" i="2"/>
  <c r="J52" i="2"/>
  <c r="I52" i="2"/>
  <c r="H52" i="2"/>
  <c r="Q51" i="2"/>
  <c r="M51" i="2" s="1"/>
  <c r="M52" i="2" s="1"/>
  <c r="L51" i="2"/>
  <c r="L52" i="2" s="1"/>
  <c r="P49" i="2"/>
  <c r="O49" i="2"/>
  <c r="N49" i="2"/>
  <c r="K49" i="2"/>
  <c r="J49" i="2"/>
  <c r="I49" i="2"/>
  <c r="H49" i="2"/>
  <c r="Q48" i="2"/>
  <c r="M48" i="2" s="1"/>
  <c r="M49" i="2" s="1"/>
  <c r="L48" i="2"/>
  <c r="L49" i="2" s="1"/>
  <c r="P45" i="2"/>
  <c r="O45" i="2"/>
  <c r="N45" i="2"/>
  <c r="K45" i="2"/>
  <c r="J45" i="2"/>
  <c r="I45" i="2"/>
  <c r="H45" i="2"/>
  <c r="Q44" i="2"/>
  <c r="M44" i="2" s="1"/>
  <c r="M45" i="2" s="1"/>
  <c r="L44" i="2"/>
  <c r="L45" i="2" s="1"/>
  <c r="P43" i="2"/>
  <c r="O43" i="2"/>
  <c r="N43" i="2"/>
  <c r="K43" i="2"/>
  <c r="J43" i="2"/>
  <c r="I43" i="2"/>
  <c r="G43" i="2"/>
  <c r="F43" i="2"/>
  <c r="Q42" i="2"/>
  <c r="Q43" i="2" s="1"/>
  <c r="L42" i="2"/>
  <c r="L43" i="2" s="1"/>
  <c r="P41" i="2"/>
  <c r="O41" i="2"/>
  <c r="N41" i="2"/>
  <c r="K41" i="2"/>
  <c r="J41" i="2"/>
  <c r="I41" i="2"/>
  <c r="H41" i="2"/>
  <c r="Q40" i="2"/>
  <c r="M40" i="2" s="1"/>
  <c r="M41" i="2" s="1"/>
  <c r="L40" i="2"/>
  <c r="L41" i="2" s="1"/>
  <c r="P38" i="2"/>
  <c r="O38" i="2"/>
  <c r="N38" i="2"/>
  <c r="K38" i="2"/>
  <c r="J38" i="2"/>
  <c r="I38" i="2"/>
  <c r="H38" i="2"/>
  <c r="Q37" i="2"/>
  <c r="M37" i="2" s="1"/>
  <c r="M38" i="2" s="1"/>
  <c r="L37" i="2"/>
  <c r="L38" i="2" s="1"/>
  <c r="P36" i="2"/>
  <c r="O36" i="2"/>
  <c r="N36" i="2"/>
  <c r="K36" i="2"/>
  <c r="J36" i="2"/>
  <c r="I36" i="2"/>
  <c r="Q35" i="2"/>
  <c r="M35" i="2" s="1"/>
  <c r="L35" i="2"/>
  <c r="H35" i="2" s="1"/>
  <c r="Q34" i="2"/>
  <c r="M34" i="2" s="1"/>
  <c r="H34" i="2"/>
  <c r="Q33" i="2"/>
  <c r="M33" i="2" s="1"/>
  <c r="L33" i="2"/>
  <c r="H33" i="2" s="1"/>
  <c r="Q32" i="2"/>
  <c r="M32" i="2" s="1"/>
  <c r="L32" i="2"/>
  <c r="H32" i="2"/>
  <c r="P31" i="2"/>
  <c r="O31" i="2"/>
  <c r="N31" i="2"/>
  <c r="K31" i="2"/>
  <c r="J31" i="2"/>
  <c r="I31" i="2"/>
  <c r="Q30" i="2"/>
  <c r="M30" i="2" s="1"/>
  <c r="L30" i="2"/>
  <c r="H30" i="2" s="1"/>
  <c r="Q29" i="2"/>
  <c r="M29" i="2" s="1"/>
  <c r="L29" i="2"/>
  <c r="H29" i="2" s="1"/>
  <c r="Q28" i="2"/>
  <c r="M28" i="2" s="1"/>
  <c r="L28" i="2"/>
  <c r="L27" i="2"/>
  <c r="N26" i="2"/>
  <c r="I26" i="2"/>
  <c r="H26" i="2"/>
  <c r="P25" i="2"/>
  <c r="P26" i="2" s="1"/>
  <c r="O25" i="2"/>
  <c r="O26" i="2" s="1"/>
  <c r="K25" i="2"/>
  <c r="K26" i="2" s="1"/>
  <c r="J25" i="2"/>
  <c r="Q24" i="2"/>
  <c r="M24" i="2" s="1"/>
  <c r="L24" i="2"/>
  <c r="P23" i="2"/>
  <c r="O23" i="2"/>
  <c r="N23" i="2"/>
  <c r="K23" i="2"/>
  <c r="J23" i="2"/>
  <c r="I23" i="2"/>
  <c r="H23" i="2"/>
  <c r="Q22" i="2"/>
  <c r="Q23" i="2" s="1"/>
  <c r="M22" i="2"/>
  <c r="M23" i="2" s="1"/>
  <c r="L22" i="2"/>
  <c r="L23" i="2" s="1"/>
  <c r="Q20" i="2"/>
  <c r="M20" i="2" s="1"/>
  <c r="L20" i="2"/>
  <c r="H20" i="2" s="1"/>
  <c r="Q19" i="2"/>
  <c r="M19" i="2" s="1"/>
  <c r="L19" i="2"/>
  <c r="H19" i="2" s="1"/>
  <c r="Q18" i="2"/>
  <c r="M18" i="2" s="1"/>
  <c r="L18" i="2"/>
  <c r="H18" i="2" s="1"/>
  <c r="Q17" i="2"/>
  <c r="M17" i="2" s="1"/>
  <c r="L17" i="2"/>
  <c r="H17" i="2" s="1"/>
  <c r="M16" i="2"/>
  <c r="L16" i="2"/>
  <c r="P14" i="2"/>
  <c r="O14" i="2"/>
  <c r="N14" i="2"/>
  <c r="K14" i="2"/>
  <c r="J14" i="2"/>
  <c r="I14" i="2"/>
  <c r="Q13" i="2"/>
  <c r="M13" i="2" s="1"/>
  <c r="M14" i="2" s="1"/>
  <c r="L13" i="2"/>
  <c r="H13" i="2" s="1"/>
  <c r="H14" i="2" s="1"/>
  <c r="P12" i="2"/>
  <c r="O12" i="2"/>
  <c r="N12" i="2"/>
  <c r="K12" i="2"/>
  <c r="J12" i="2"/>
  <c r="I12" i="2"/>
  <c r="H12" i="2"/>
  <c r="Q11" i="2"/>
  <c r="M11" i="2" s="1"/>
  <c r="M12" i="2" s="1"/>
  <c r="L11" i="2"/>
  <c r="L12" i="2" s="1"/>
  <c r="P10" i="2"/>
  <c r="O10" i="2"/>
  <c r="N10" i="2"/>
  <c r="K10" i="2"/>
  <c r="I10" i="2"/>
  <c r="Q9" i="2"/>
  <c r="M9" i="2" s="1"/>
  <c r="L9" i="2"/>
  <c r="Q8" i="2"/>
  <c r="M8" i="2"/>
  <c r="L8" i="2"/>
  <c r="H10" i="2"/>
  <c r="L264" i="2" l="1"/>
  <c r="L257" i="2"/>
  <c r="H222" i="2"/>
  <c r="Q31" i="2"/>
  <c r="L222" i="2"/>
  <c r="L14" i="2"/>
  <c r="M212" i="2"/>
  <c r="M215" i="2"/>
  <c r="M222" i="2" s="1"/>
  <c r="Q222" i="2"/>
  <c r="Q200" i="2"/>
  <c r="L25" i="2"/>
  <c r="L26" i="2" s="1"/>
  <c r="H36" i="2"/>
  <c r="H198" i="2"/>
  <c r="H42" i="2"/>
  <c r="H43" i="2" s="1"/>
  <c r="L230" i="2"/>
  <c r="H107" i="2"/>
  <c r="N268" i="2"/>
  <c r="L31" i="2"/>
  <c r="L135" i="2"/>
  <c r="Q137" i="2"/>
  <c r="K268" i="2"/>
  <c r="L10" i="2"/>
  <c r="L36" i="2"/>
  <c r="Q54" i="2"/>
  <c r="L109" i="2"/>
  <c r="Q141" i="2"/>
  <c r="M267" i="2"/>
  <c r="H212" i="2"/>
  <c r="Q12" i="2"/>
  <c r="Q248" i="2"/>
  <c r="M253" i="2"/>
  <c r="Q267" i="2"/>
  <c r="L209" i="2"/>
  <c r="L62" i="2"/>
  <c r="L87" i="2" s="1"/>
  <c r="Q124" i="2"/>
  <c r="H135" i="2"/>
  <c r="H144" i="2"/>
  <c r="H209" i="2"/>
  <c r="L212" i="2"/>
  <c r="Q251" i="2"/>
  <c r="Q253" i="2" s="1"/>
  <c r="L129" i="2"/>
  <c r="M36" i="2"/>
  <c r="H87" i="2"/>
  <c r="M124" i="2"/>
  <c r="H129" i="2"/>
  <c r="L144" i="2"/>
  <c r="L145" i="2"/>
  <c r="L146" i="2" s="1"/>
  <c r="Q107" i="2"/>
  <c r="Q226" i="2"/>
  <c r="Q41" i="2"/>
  <c r="M248" i="2"/>
  <c r="Q232" i="2"/>
  <c r="Q45" i="2"/>
  <c r="Q212" i="2"/>
  <c r="L107" i="2"/>
  <c r="M10" i="2"/>
  <c r="O268" i="2"/>
  <c r="M31" i="2"/>
  <c r="M119" i="2"/>
  <c r="L124" i="2"/>
  <c r="H122" i="2"/>
  <c r="H124" i="2" s="1"/>
  <c r="L141" i="2"/>
  <c r="H140" i="2"/>
  <c r="H141" i="2" s="1"/>
  <c r="M142" i="2"/>
  <c r="M144" i="2" s="1"/>
  <c r="Q144" i="2"/>
  <c r="L226" i="2"/>
  <c r="H225" i="2"/>
  <c r="H226" i="2" s="1"/>
  <c r="L253" i="2"/>
  <c r="H251" i="2"/>
  <c r="H253" i="2" s="1"/>
  <c r="M262" i="2"/>
  <c r="I268" i="2"/>
  <c r="Q14" i="2"/>
  <c r="Q16" i="2"/>
  <c r="J26" i="2"/>
  <c r="J268" i="2" s="1"/>
  <c r="Q36" i="2"/>
  <c r="Q49" i="2"/>
  <c r="Q62" i="2"/>
  <c r="M62" i="2" s="1"/>
  <c r="M104" i="2"/>
  <c r="M107" i="2" s="1"/>
  <c r="M121" i="2"/>
  <c r="Q121" i="2"/>
  <c r="M125" i="2"/>
  <c r="M129" i="2" s="1"/>
  <c r="Q129" i="2"/>
  <c r="M138" i="2"/>
  <c r="M139" i="2" s="1"/>
  <c r="Q139" i="2"/>
  <c r="M223" i="2"/>
  <c r="M224" i="2" s="1"/>
  <c r="Q224" i="2"/>
  <c r="M249" i="2"/>
  <c r="M250" i="2" s="1"/>
  <c r="Q250" i="2"/>
  <c r="Q10" i="2"/>
  <c r="H16" i="2"/>
  <c r="Q25" i="2"/>
  <c r="Q38" i="2"/>
  <c r="M42" i="2"/>
  <c r="M43" i="2" s="1"/>
  <c r="Q52" i="2"/>
  <c r="M55" i="2"/>
  <c r="H119" i="2"/>
  <c r="L137" i="2"/>
  <c r="H136" i="2"/>
  <c r="H137" i="2" s="1"/>
  <c r="L232" i="2"/>
  <c r="H231" i="2"/>
  <c r="H232" i="2" s="1"/>
  <c r="L248" i="2"/>
  <c r="H247" i="2"/>
  <c r="H248" i="2" s="1"/>
  <c r="H258" i="2"/>
  <c r="H264" i="2" s="1"/>
  <c r="P268" i="2"/>
  <c r="H28" i="2"/>
  <c r="H31" i="2" s="1"/>
  <c r="H53" i="2"/>
  <c r="H54" i="2" s="1"/>
  <c r="L119" i="2"/>
  <c r="Q119" i="2"/>
  <c r="M130" i="2"/>
  <c r="M135" i="2" s="1"/>
  <c r="Q135" i="2"/>
  <c r="M254" i="2"/>
  <c r="M257" i="2" s="1"/>
  <c r="Q257" i="2"/>
  <c r="Q264" i="2"/>
  <c r="L267" i="2"/>
  <c r="H120" i="2"/>
  <c r="H121" i="2" s="1"/>
  <c r="H138" i="2"/>
  <c r="H139" i="2" s="1"/>
  <c r="H223" i="2"/>
  <c r="H224" i="2" s="1"/>
  <c r="H249" i="2"/>
  <c r="H250" i="2" s="1"/>
  <c r="H254" i="2"/>
  <c r="H257" i="2" s="1"/>
  <c r="M258" i="2"/>
  <c r="L147" i="2"/>
  <c r="H147" i="2" s="1"/>
  <c r="M198" i="2"/>
  <c r="M200" i="2" s="1"/>
  <c r="Q204" i="2"/>
  <c r="M204" i="2" s="1"/>
  <c r="M209" i="2" s="1"/>
  <c r="P267" i="1"/>
  <c r="O267" i="1"/>
  <c r="N267" i="1"/>
  <c r="Q266" i="1"/>
  <c r="M266" i="1" s="1"/>
  <c r="Q265" i="1"/>
  <c r="M265" i="1" s="1"/>
  <c r="P264" i="1"/>
  <c r="O264" i="1"/>
  <c r="N264" i="1"/>
  <c r="M263" i="1"/>
  <c r="Q262" i="1"/>
  <c r="M262" i="1" s="1"/>
  <c r="Q261" i="1"/>
  <c r="M261" i="1" s="1"/>
  <c r="Q260" i="1"/>
  <c r="M260" i="1" s="1"/>
  <c r="Q259" i="1"/>
  <c r="M259" i="1" s="1"/>
  <c r="Q258" i="1"/>
  <c r="M258" i="1" s="1"/>
  <c r="P257" i="1"/>
  <c r="O257" i="1"/>
  <c r="N257" i="1"/>
  <c r="Q256" i="1"/>
  <c r="M256" i="1" s="1"/>
  <c r="Q255" i="1"/>
  <c r="M255" i="1" s="1"/>
  <c r="Q254" i="1"/>
  <c r="M254" i="1" s="1"/>
  <c r="P253" i="1"/>
  <c r="O253" i="1"/>
  <c r="N253" i="1"/>
  <c r="M252" i="1"/>
  <c r="Q252" i="1" s="1"/>
  <c r="M251" i="1"/>
  <c r="Q251" i="1" s="1"/>
  <c r="P250" i="1"/>
  <c r="O250" i="1"/>
  <c r="N250" i="1"/>
  <c r="Q249" i="1"/>
  <c r="M249" i="1" s="1"/>
  <c r="M250" i="1" s="1"/>
  <c r="P248" i="1"/>
  <c r="O248" i="1"/>
  <c r="N248" i="1"/>
  <c r="Q247" i="1"/>
  <c r="M247" i="1" s="1"/>
  <c r="Q246" i="1"/>
  <c r="M246" i="1" s="1"/>
  <c r="Q245" i="1"/>
  <c r="M245" i="1" s="1"/>
  <c r="Q244" i="1"/>
  <c r="Q243" i="1"/>
  <c r="M243" i="1" s="1"/>
  <c r="Q242" i="1"/>
  <c r="M242" i="1" s="1"/>
  <c r="Q241" i="1"/>
  <c r="M241" i="1" s="1"/>
  <c r="Q240" i="1"/>
  <c r="M240" i="1" s="1"/>
  <c r="Q239" i="1"/>
  <c r="M239" i="1" s="1"/>
  <c r="Q238" i="1"/>
  <c r="M238" i="1" s="1"/>
  <c r="Q237" i="1"/>
  <c r="M237" i="1" s="1"/>
  <c r="Q236" i="1"/>
  <c r="M236" i="1" s="1"/>
  <c r="Q235" i="1"/>
  <c r="M235" i="1" s="1"/>
  <c r="Q234" i="1"/>
  <c r="M234" i="1" s="1"/>
  <c r="P232" i="1"/>
  <c r="O232" i="1"/>
  <c r="N232" i="1"/>
  <c r="Q231" i="1"/>
  <c r="M231" i="1" s="1"/>
  <c r="M232" i="1" s="1"/>
  <c r="P230" i="1"/>
  <c r="O230" i="1"/>
  <c r="N230" i="1"/>
  <c r="Q228" i="1"/>
  <c r="Q230" i="1" s="1"/>
  <c r="M228" i="1"/>
  <c r="M230" i="1" s="1"/>
  <c r="P226" i="1"/>
  <c r="O226" i="1"/>
  <c r="N226" i="1"/>
  <c r="Q225" i="1"/>
  <c r="Q226" i="1" s="1"/>
  <c r="P224" i="1"/>
  <c r="O224" i="1"/>
  <c r="N224" i="1"/>
  <c r="Q223" i="1"/>
  <c r="M223" i="1" s="1"/>
  <c r="M224" i="1" s="1"/>
  <c r="Q221" i="1"/>
  <c r="Q220" i="1"/>
  <c r="M220" i="1" s="1"/>
  <c r="Q219" i="1"/>
  <c r="M219" i="1" s="1"/>
  <c r="Q218" i="1"/>
  <c r="M218" i="1" s="1"/>
  <c r="Q217" i="1"/>
  <c r="M217" i="1" s="1"/>
  <c r="Q216" i="1"/>
  <c r="M216" i="1" s="1"/>
  <c r="Q215" i="1"/>
  <c r="M215" i="1" s="1"/>
  <c r="Q213" i="1"/>
  <c r="M213" i="1" s="1"/>
  <c r="P212" i="1"/>
  <c r="O212" i="1"/>
  <c r="N212" i="1"/>
  <c r="Q211" i="1"/>
  <c r="M211" i="1" s="1"/>
  <c r="Q210" i="1"/>
  <c r="M210" i="1" s="1"/>
  <c r="P209" i="1"/>
  <c r="N209" i="1"/>
  <c r="Q208" i="1"/>
  <c r="Q207" i="1"/>
  <c r="M207" i="1" s="1"/>
  <c r="Q206" i="1"/>
  <c r="M206" i="1" s="1"/>
  <c r="Q205" i="1"/>
  <c r="M205" i="1" s="1"/>
  <c r="O204" i="1"/>
  <c r="O209" i="1" s="1"/>
  <c r="Q203" i="1"/>
  <c r="M203" i="1"/>
  <c r="Q201" i="1"/>
  <c r="M201" i="1" s="1"/>
  <c r="M199" i="1"/>
  <c r="Q198" i="1"/>
  <c r="Q197" i="1"/>
  <c r="M197" i="1" s="1"/>
  <c r="Q196" i="1"/>
  <c r="M196" i="1" s="1"/>
  <c r="Q195" i="1"/>
  <c r="M195" i="1" s="1"/>
  <c r="Q194" i="1"/>
  <c r="M194" i="1" s="1"/>
  <c r="Q193" i="1"/>
  <c r="M193" i="1" s="1"/>
  <c r="Q189" i="1"/>
  <c r="M189" i="1" s="1"/>
  <c r="Q187" i="1"/>
  <c r="M187" i="1" s="1"/>
  <c r="Q186" i="1"/>
  <c r="M186" i="1" s="1"/>
  <c r="Q185" i="1"/>
  <c r="M185" i="1" s="1"/>
  <c r="Q184" i="1"/>
  <c r="M184" i="1" s="1"/>
  <c r="Q183" i="1"/>
  <c r="M183" i="1" s="1"/>
  <c r="Q182" i="1"/>
  <c r="M182" i="1" s="1"/>
  <c r="Q181" i="1"/>
  <c r="M181" i="1" s="1"/>
  <c r="Q180" i="1"/>
  <c r="M180" i="1" s="1"/>
  <c r="Q179" i="1"/>
  <c r="M179" i="1" s="1"/>
  <c r="Q178" i="1"/>
  <c r="M178" i="1" s="1"/>
  <c r="Q177" i="1"/>
  <c r="M177" i="1" s="1"/>
  <c r="Q176" i="1"/>
  <c r="M176" i="1" s="1"/>
  <c r="Q175" i="1"/>
  <c r="M175" i="1" s="1"/>
  <c r="Q173" i="1"/>
  <c r="M173" i="1" s="1"/>
  <c r="Q172" i="1"/>
  <c r="M172" i="1" s="1"/>
  <c r="Q171" i="1"/>
  <c r="M171" i="1" s="1"/>
  <c r="Q170" i="1"/>
  <c r="M170" i="1" s="1"/>
  <c r="Q169" i="1"/>
  <c r="M169" i="1" s="1"/>
  <c r="Q168" i="1"/>
  <c r="M168" i="1" s="1"/>
  <c r="Q167" i="1"/>
  <c r="M167" i="1" s="1"/>
  <c r="Q166" i="1"/>
  <c r="M166" i="1" s="1"/>
  <c r="Q165" i="1"/>
  <c r="M165" i="1" s="1"/>
  <c r="Q164" i="1"/>
  <c r="M164" i="1" s="1"/>
  <c r="Q163" i="1"/>
  <c r="M163" i="1" s="1"/>
  <c r="Q162" i="1"/>
  <c r="M162" i="1" s="1"/>
  <c r="Q161" i="1"/>
  <c r="M161" i="1" s="1"/>
  <c r="Q160" i="1"/>
  <c r="M160" i="1" s="1"/>
  <c r="Q159" i="1"/>
  <c r="M159" i="1" s="1"/>
  <c r="Q158" i="1"/>
  <c r="M158" i="1" s="1"/>
  <c r="Q157" i="1"/>
  <c r="M157" i="1" s="1"/>
  <c r="Q156" i="1"/>
  <c r="M156" i="1" s="1"/>
  <c r="Q155" i="1"/>
  <c r="M155" i="1" s="1"/>
  <c r="Q154" i="1"/>
  <c r="M154" i="1" s="1"/>
  <c r="Q153" i="1"/>
  <c r="M153" i="1" s="1"/>
  <c r="Q152" i="1"/>
  <c r="M152" i="1" s="1"/>
  <c r="Q151" i="1"/>
  <c r="M151" i="1" s="1"/>
  <c r="Q150" i="1"/>
  <c r="M150" i="1" s="1"/>
  <c r="Q149" i="1"/>
  <c r="M149" i="1" s="1"/>
  <c r="Q148" i="1"/>
  <c r="M148" i="1" s="1"/>
  <c r="Q147" i="1"/>
  <c r="M147" i="1" s="1"/>
  <c r="P146" i="1"/>
  <c r="O146" i="1"/>
  <c r="N146" i="1"/>
  <c r="M146" i="1"/>
  <c r="Q145" i="1"/>
  <c r="Q146" i="1" s="1"/>
  <c r="P144" i="1"/>
  <c r="O144" i="1"/>
  <c r="N144" i="1"/>
  <c r="Q143" i="1"/>
  <c r="M143" i="1" s="1"/>
  <c r="Q142" i="1"/>
  <c r="M142" i="1" s="1"/>
  <c r="P141" i="1"/>
  <c r="O141" i="1"/>
  <c r="N141" i="1"/>
  <c r="Q140" i="1"/>
  <c r="M140" i="1" s="1"/>
  <c r="M141" i="1" s="1"/>
  <c r="P139" i="1"/>
  <c r="O139" i="1"/>
  <c r="N139" i="1"/>
  <c r="Q138" i="1"/>
  <c r="M138" i="1" s="1"/>
  <c r="M139" i="1" s="1"/>
  <c r="P137" i="1"/>
  <c r="O137" i="1"/>
  <c r="N137" i="1"/>
  <c r="Q136" i="1"/>
  <c r="Q137" i="1" s="1"/>
  <c r="P135" i="1"/>
  <c r="O135" i="1"/>
  <c r="N135" i="1"/>
  <c r="Q134" i="1"/>
  <c r="M134" i="1" s="1"/>
  <c r="Q133" i="1"/>
  <c r="M133" i="1" s="1"/>
  <c r="Q132" i="1"/>
  <c r="M132" i="1" s="1"/>
  <c r="Q131" i="1"/>
  <c r="M131" i="1" s="1"/>
  <c r="Q130" i="1"/>
  <c r="M130" i="1" s="1"/>
  <c r="P129" i="1"/>
  <c r="O129" i="1"/>
  <c r="N129" i="1"/>
  <c r="Q128" i="1"/>
  <c r="M128" i="1" s="1"/>
  <c r="Q127" i="1"/>
  <c r="M127" i="1" s="1"/>
  <c r="Q126" i="1"/>
  <c r="M126" i="1" s="1"/>
  <c r="Q125" i="1"/>
  <c r="M125" i="1" s="1"/>
  <c r="P124" i="1"/>
  <c r="O124" i="1"/>
  <c r="N124" i="1"/>
  <c r="Q123" i="1"/>
  <c r="M123" i="1" s="1"/>
  <c r="Q122" i="1"/>
  <c r="P121" i="1"/>
  <c r="O121" i="1"/>
  <c r="N121" i="1"/>
  <c r="Q120" i="1"/>
  <c r="Q121" i="1" s="1"/>
  <c r="P119" i="1"/>
  <c r="O119" i="1"/>
  <c r="N119" i="1"/>
  <c r="Q118" i="1"/>
  <c r="M118" i="1" s="1"/>
  <c r="Q117" i="1"/>
  <c r="M117" i="1" s="1"/>
  <c r="Q116" i="1"/>
  <c r="M116" i="1" s="1"/>
  <c r="Q115" i="1"/>
  <c r="M115" i="1" s="1"/>
  <c r="Q114" i="1"/>
  <c r="M114" i="1" s="1"/>
  <c r="Q113" i="1"/>
  <c r="M113" i="1" s="1"/>
  <c r="Q112" i="1"/>
  <c r="M112" i="1" s="1"/>
  <c r="Q111" i="1"/>
  <c r="M111" i="1" s="1"/>
  <c r="Q110" i="1"/>
  <c r="M110" i="1" s="1"/>
  <c r="P109" i="1"/>
  <c r="O109" i="1"/>
  <c r="N109" i="1"/>
  <c r="Q108" i="1"/>
  <c r="Q109" i="1" s="1"/>
  <c r="P107" i="1"/>
  <c r="O107" i="1"/>
  <c r="N107" i="1"/>
  <c r="Q106" i="1"/>
  <c r="M106" i="1" s="1"/>
  <c r="Q105" i="1"/>
  <c r="M105" i="1" s="1"/>
  <c r="Q104" i="1"/>
  <c r="M104" i="1" s="1"/>
  <c r="Q103" i="1"/>
  <c r="M103" i="1" s="1"/>
  <c r="Q102" i="1"/>
  <c r="M102" i="1" s="1"/>
  <c r="Q101" i="1"/>
  <c r="M101" i="1" s="1"/>
  <c r="Q100" i="1"/>
  <c r="M100" i="1" s="1"/>
  <c r="Q99" i="1"/>
  <c r="M99" i="1" s="1"/>
  <c r="Q98" i="1"/>
  <c r="M98" i="1" s="1"/>
  <c r="Q97" i="1"/>
  <c r="M97" i="1" s="1"/>
  <c r="Q96" i="1"/>
  <c r="M96" i="1" s="1"/>
  <c r="Q95" i="1"/>
  <c r="M95" i="1" s="1"/>
  <c r="Q94" i="1"/>
  <c r="M94" i="1" s="1"/>
  <c r="Q93" i="1"/>
  <c r="M93" i="1" s="1"/>
  <c r="Q92" i="1"/>
  <c r="M92" i="1" s="1"/>
  <c r="Q91" i="1"/>
  <c r="M91" i="1" s="1"/>
  <c r="Q90" i="1"/>
  <c r="M90" i="1" s="1"/>
  <c r="Q89" i="1"/>
  <c r="M89" i="1" s="1"/>
  <c r="Q88" i="1"/>
  <c r="M88" i="1" s="1"/>
  <c r="Q86" i="1"/>
  <c r="M86" i="1" s="1"/>
  <c r="Q85" i="1"/>
  <c r="M85" i="1" s="1"/>
  <c r="Q84" i="1"/>
  <c r="M84" i="1"/>
  <c r="Q83" i="1"/>
  <c r="M83" i="1" s="1"/>
  <c r="Q82" i="1"/>
  <c r="M82" i="1" s="1"/>
  <c r="Q80" i="1"/>
  <c r="M80" i="1" s="1"/>
  <c r="Q79" i="1"/>
  <c r="M79" i="1" s="1"/>
  <c r="Q78" i="1"/>
  <c r="M78" i="1"/>
  <c r="Q77" i="1"/>
  <c r="M77" i="1" s="1"/>
  <c r="Q76" i="1"/>
  <c r="M76" i="1" s="1"/>
  <c r="Q75" i="1"/>
  <c r="M75" i="1" s="1"/>
  <c r="Q74" i="1"/>
  <c r="M74" i="1" s="1"/>
  <c r="Q73" i="1"/>
  <c r="M73" i="1" s="1"/>
  <c r="Q72" i="1"/>
  <c r="M72" i="1" s="1"/>
  <c r="Q71" i="1"/>
  <c r="M71" i="1" s="1"/>
  <c r="Q70" i="1"/>
  <c r="M70" i="1" s="1"/>
  <c r="Q69" i="1"/>
  <c r="M69" i="1" s="1"/>
  <c r="Q68" i="1"/>
  <c r="M68" i="1" s="1"/>
  <c r="Q63" i="1"/>
  <c r="M63" i="1" s="1"/>
  <c r="P62" i="1"/>
  <c r="P87" i="1" s="1"/>
  <c r="O62" i="1"/>
  <c r="O87" i="1" s="1"/>
  <c r="N62" i="1"/>
  <c r="N87" i="1" s="1"/>
  <c r="Q61" i="1"/>
  <c r="M61" i="1" s="1"/>
  <c r="Q60" i="1"/>
  <c r="M60" i="1" s="1"/>
  <c r="Q59" i="1"/>
  <c r="M59" i="1" s="1"/>
  <c r="Q58" i="1"/>
  <c r="M58" i="1"/>
  <c r="Q57" i="1"/>
  <c r="M57" i="1" s="1"/>
  <c r="Q56" i="1"/>
  <c r="M56" i="1" s="1"/>
  <c r="Q55" i="1"/>
  <c r="M55" i="1" s="1"/>
  <c r="P54" i="1"/>
  <c r="O54" i="1"/>
  <c r="N54" i="1"/>
  <c r="Q53" i="1"/>
  <c r="M53" i="1" s="1"/>
  <c r="M54" i="1" s="1"/>
  <c r="P52" i="1"/>
  <c r="O52" i="1"/>
  <c r="N52" i="1"/>
  <c r="Q51" i="1"/>
  <c r="M51" i="1" s="1"/>
  <c r="M52" i="1" s="1"/>
  <c r="P49" i="1"/>
  <c r="O49" i="1"/>
  <c r="N49" i="1"/>
  <c r="Q48" i="1"/>
  <c r="Q49" i="1" s="1"/>
  <c r="P45" i="1"/>
  <c r="O45" i="1"/>
  <c r="N45" i="1"/>
  <c r="Q44" i="1"/>
  <c r="Q45" i="1" s="1"/>
  <c r="P43" i="1"/>
  <c r="O43" i="1"/>
  <c r="N43" i="1"/>
  <c r="Q42" i="1"/>
  <c r="Q43" i="1" s="1"/>
  <c r="P41" i="1"/>
  <c r="O41" i="1"/>
  <c r="N41" i="1"/>
  <c r="Q40" i="1"/>
  <c r="M40" i="1" s="1"/>
  <c r="M41" i="1" s="1"/>
  <c r="P38" i="1"/>
  <c r="O38" i="1"/>
  <c r="N38" i="1"/>
  <c r="Q37" i="1"/>
  <c r="Q38" i="1" s="1"/>
  <c r="P36" i="1"/>
  <c r="O36" i="1"/>
  <c r="N36" i="1"/>
  <c r="Q35" i="1"/>
  <c r="M35" i="1" s="1"/>
  <c r="Q34" i="1"/>
  <c r="M34" i="1" s="1"/>
  <c r="Q33" i="1"/>
  <c r="M33" i="1" s="1"/>
  <c r="Q32" i="1"/>
  <c r="P31" i="1"/>
  <c r="O31" i="1"/>
  <c r="N31" i="1"/>
  <c r="Q30" i="1"/>
  <c r="M30" i="1" s="1"/>
  <c r="Q29" i="1"/>
  <c r="M29" i="1" s="1"/>
  <c r="Q28" i="1"/>
  <c r="M28" i="1" s="1"/>
  <c r="N26" i="1"/>
  <c r="P25" i="1"/>
  <c r="P26" i="1" s="1"/>
  <c r="O25" i="1"/>
  <c r="O26" i="1" s="1"/>
  <c r="Q24" i="1"/>
  <c r="M24" i="1" s="1"/>
  <c r="P23" i="1"/>
  <c r="O23" i="1"/>
  <c r="N23" i="1"/>
  <c r="Q22" i="1"/>
  <c r="Q23" i="1" s="1"/>
  <c r="M22" i="1"/>
  <c r="M23" i="1" s="1"/>
  <c r="Q20" i="1"/>
  <c r="M20" i="1" s="1"/>
  <c r="Q19" i="1"/>
  <c r="M19" i="1" s="1"/>
  <c r="Q18" i="1"/>
  <c r="M18" i="1" s="1"/>
  <c r="Q17" i="1"/>
  <c r="M17" i="1" s="1"/>
  <c r="M16" i="1"/>
  <c r="P14" i="1"/>
  <c r="O14" i="1"/>
  <c r="N14" i="1"/>
  <c r="Q13" i="1"/>
  <c r="M13" i="1" s="1"/>
  <c r="M14" i="1" s="1"/>
  <c r="P12" i="1"/>
  <c r="O12" i="1"/>
  <c r="N12" i="1"/>
  <c r="Q11" i="1"/>
  <c r="Q12" i="1" s="1"/>
  <c r="P10" i="1"/>
  <c r="O10" i="1"/>
  <c r="N10" i="1"/>
  <c r="Q9" i="1"/>
  <c r="M9" i="1" s="1"/>
  <c r="M10" i="1" s="1"/>
  <c r="M42" i="1" l="1"/>
  <c r="M43" i="1" s="1"/>
  <c r="M44" i="1"/>
  <c r="M45" i="1" s="1"/>
  <c r="M48" i="1"/>
  <c r="M49" i="1" s="1"/>
  <c r="M108" i="1"/>
  <c r="M109" i="1" s="1"/>
  <c r="Q31" i="1"/>
  <c r="M37" i="1"/>
  <c r="M38" i="1" s="1"/>
  <c r="Q54" i="1"/>
  <c r="M136" i="1"/>
  <c r="M137" i="1" s="1"/>
  <c r="Q204" i="1"/>
  <c r="M204" i="1" s="1"/>
  <c r="M257" i="1"/>
  <c r="M212" i="1"/>
  <c r="Q257" i="1"/>
  <c r="Q124" i="1"/>
  <c r="Q141" i="1"/>
  <c r="M129" i="1"/>
  <c r="Q16" i="1"/>
  <c r="Q21" i="1" s="1"/>
  <c r="M21" i="1"/>
  <c r="Q129" i="1"/>
  <c r="Q200" i="1"/>
  <c r="Q253" i="1"/>
  <c r="Q36" i="1"/>
  <c r="M135" i="1"/>
  <c r="Q10" i="1"/>
  <c r="M120" i="1"/>
  <c r="M121" i="1" s="1"/>
  <c r="Q135" i="1"/>
  <c r="Q212" i="1"/>
  <c r="M221" i="1"/>
  <c r="M222" i="1" s="1"/>
  <c r="Q222" i="1"/>
  <c r="M31" i="1"/>
  <c r="M11" i="1"/>
  <c r="M12" i="1" s="1"/>
  <c r="M198" i="1"/>
  <c r="M200" i="1" s="1"/>
  <c r="Q224" i="1"/>
  <c r="M248" i="1"/>
  <c r="Q250" i="1"/>
  <c r="M264" i="1"/>
  <c r="N268" i="1"/>
  <c r="M119" i="1"/>
  <c r="Q119" i="1"/>
  <c r="O268" i="1"/>
  <c r="H200" i="2"/>
  <c r="H268" i="2" s="1"/>
  <c r="L200" i="2"/>
  <c r="L268" i="2" s="1"/>
  <c r="Q87" i="2"/>
  <c r="M87" i="2"/>
  <c r="M25" i="2"/>
  <c r="M26" i="2" s="1"/>
  <c r="Q26" i="2"/>
  <c r="Q209" i="2"/>
  <c r="M264" i="2"/>
  <c r="M267" i="1"/>
  <c r="M107" i="1"/>
  <c r="M144" i="1"/>
  <c r="P268" i="1"/>
  <c r="Q264" i="1"/>
  <c r="Q14" i="1"/>
  <c r="Q25" i="1"/>
  <c r="M25" i="1" s="1"/>
  <c r="M26" i="1" s="1"/>
  <c r="Q41" i="1"/>
  <c r="Q52" i="1"/>
  <c r="Q107" i="1"/>
  <c r="Q139" i="1"/>
  <c r="Q144" i="1"/>
  <c r="M208" i="1"/>
  <c r="M225" i="1"/>
  <c r="M226" i="1" s="1"/>
  <c r="Q232" i="1"/>
  <c r="Q248" i="1"/>
  <c r="M253" i="1"/>
  <c r="Q267" i="1"/>
  <c r="M32" i="1"/>
  <c r="M36" i="1" s="1"/>
  <c r="Q62" i="1"/>
  <c r="M62" i="1" s="1"/>
  <c r="M87" i="1" s="1"/>
  <c r="M122" i="1"/>
  <c r="M124" i="1" s="1"/>
  <c r="L239" i="1"/>
  <c r="I248" i="1"/>
  <c r="M209" i="1" l="1"/>
  <c r="M268" i="1" s="1"/>
  <c r="Q26" i="1"/>
  <c r="Q209" i="1"/>
  <c r="M268" i="2"/>
  <c r="Q268" i="2"/>
  <c r="Q87" i="1"/>
  <c r="I23" i="1"/>
  <c r="J23" i="1"/>
  <c r="K23" i="1"/>
  <c r="H23" i="1"/>
  <c r="Q268" i="1" l="1"/>
  <c r="H32" i="1"/>
  <c r="H58" i="1" l="1"/>
  <c r="L215" i="1"/>
  <c r="H215" i="1" s="1"/>
  <c r="L216" i="1"/>
  <c r="H216" i="1" s="1"/>
  <c r="J222" i="1" l="1"/>
  <c r="K222" i="1"/>
  <c r="H79" i="1"/>
  <c r="K62" i="1" l="1"/>
  <c r="K87" i="1" s="1"/>
  <c r="J62" i="1"/>
  <c r="J87" i="1" s="1"/>
  <c r="L63" i="1"/>
  <c r="I62" i="1" l="1"/>
  <c r="I87" i="1" s="1"/>
  <c r="G62" i="1"/>
  <c r="H62" i="1"/>
  <c r="G266" i="1"/>
  <c r="H265" i="1"/>
  <c r="H239" i="1"/>
  <c r="L238" i="1"/>
  <c r="H238" i="1"/>
  <c r="L244" i="1"/>
  <c r="H244" i="1"/>
  <c r="G244" i="1"/>
  <c r="H237" i="1"/>
  <c r="H236" i="1"/>
  <c r="H242" i="1"/>
  <c r="L241" i="1"/>
  <c r="H241" i="1" s="1"/>
  <c r="H34" i="1"/>
  <c r="L229" i="1"/>
  <c r="L228" i="1"/>
  <c r="H189" i="1" l="1"/>
  <c r="G179" i="1" l="1"/>
  <c r="G177" i="1"/>
  <c r="I147" i="1" l="1"/>
  <c r="I200" i="1" s="1"/>
  <c r="L78" i="1" l="1"/>
  <c r="L75" i="1" l="1"/>
  <c r="I26" i="1"/>
  <c r="H26" i="1"/>
  <c r="L104" i="1" l="1"/>
  <c r="K267" i="1" l="1"/>
  <c r="J267" i="1"/>
  <c r="I267" i="1"/>
  <c r="L265" i="1"/>
  <c r="K264" i="1"/>
  <c r="J264" i="1"/>
  <c r="I264" i="1"/>
  <c r="L263" i="1"/>
  <c r="H263" i="1" s="1"/>
  <c r="L262" i="1"/>
  <c r="L261" i="1"/>
  <c r="L260" i="1"/>
  <c r="H260" i="1" s="1"/>
  <c r="L259" i="1"/>
  <c r="H259" i="1" s="1"/>
  <c r="L258" i="1"/>
  <c r="K257" i="1"/>
  <c r="J257" i="1"/>
  <c r="I257" i="1"/>
  <c r="L256" i="1"/>
  <c r="H256" i="1" s="1"/>
  <c r="L255" i="1"/>
  <c r="H255" i="1" s="1"/>
  <c r="L254" i="1"/>
  <c r="K253" i="1"/>
  <c r="J253" i="1"/>
  <c r="I253" i="1"/>
  <c r="L252" i="1"/>
  <c r="H252" i="1" s="1"/>
  <c r="L251" i="1"/>
  <c r="K250" i="1"/>
  <c r="J250" i="1"/>
  <c r="I250" i="1"/>
  <c r="L249" i="1"/>
  <c r="L250" i="1" s="1"/>
  <c r="K248" i="1"/>
  <c r="J248" i="1"/>
  <c r="L247" i="1"/>
  <c r="L246" i="1"/>
  <c r="L245" i="1"/>
  <c r="L243" i="1"/>
  <c r="H243" i="1" s="1"/>
  <c r="L242" i="1"/>
  <c r="L240" i="1"/>
  <c r="H240" i="1" s="1"/>
  <c r="L237" i="1"/>
  <c r="L236" i="1"/>
  <c r="L235" i="1"/>
  <c r="H235" i="1" s="1"/>
  <c r="L234" i="1"/>
  <c r="H234" i="1" s="1"/>
  <c r="K232" i="1"/>
  <c r="J232" i="1"/>
  <c r="I232" i="1"/>
  <c r="L231" i="1"/>
  <c r="L232" i="1" s="1"/>
  <c r="K230" i="1"/>
  <c r="J230" i="1"/>
  <c r="I230" i="1"/>
  <c r="K226" i="1"/>
  <c r="J226" i="1"/>
  <c r="I226" i="1"/>
  <c r="L225" i="1"/>
  <c r="L226" i="1" s="1"/>
  <c r="K224" i="1"/>
  <c r="J224" i="1"/>
  <c r="I224" i="1"/>
  <c r="L223" i="1"/>
  <c r="L221" i="1"/>
  <c r="L220" i="1"/>
  <c r="H220" i="1" s="1"/>
  <c r="L219" i="1"/>
  <c r="H219" i="1" s="1"/>
  <c r="L218" i="1"/>
  <c r="H218" i="1" s="1"/>
  <c r="L217" i="1"/>
  <c r="H217" i="1" s="1"/>
  <c r="K212" i="1"/>
  <c r="J212" i="1"/>
  <c r="I212" i="1"/>
  <c r="L211" i="1"/>
  <c r="H211" i="1" s="1"/>
  <c r="L210" i="1"/>
  <c r="K209" i="1"/>
  <c r="J209" i="1"/>
  <c r="I209" i="1"/>
  <c r="L208" i="1"/>
  <c r="L207" i="1"/>
  <c r="H207" i="1" s="1"/>
  <c r="L206" i="1"/>
  <c r="H206" i="1" s="1"/>
  <c r="L205" i="1"/>
  <c r="H205" i="1" s="1"/>
  <c r="L204" i="1"/>
  <c r="H204" i="1" s="1"/>
  <c r="L203" i="1"/>
  <c r="H203" i="1" s="1"/>
  <c r="L201" i="1"/>
  <c r="H201" i="1" s="1"/>
  <c r="L198" i="1"/>
  <c r="L197" i="1"/>
  <c r="L196" i="1"/>
  <c r="H196" i="1" s="1"/>
  <c r="L195" i="1"/>
  <c r="H195" i="1" s="1"/>
  <c r="L194" i="1"/>
  <c r="H194" i="1" s="1"/>
  <c r="L193" i="1"/>
  <c r="H193" i="1" s="1"/>
  <c r="L187" i="1"/>
  <c r="H187" i="1" s="1"/>
  <c r="L186" i="1"/>
  <c r="H186" i="1" s="1"/>
  <c r="L185" i="1"/>
  <c r="H185" i="1" s="1"/>
  <c r="L184" i="1"/>
  <c r="H184" i="1" s="1"/>
  <c r="L183" i="1"/>
  <c r="H183" i="1" s="1"/>
  <c r="L182" i="1"/>
  <c r="H182" i="1" s="1"/>
  <c r="L181" i="1"/>
  <c r="H181" i="1" s="1"/>
  <c r="L180" i="1"/>
  <c r="H180" i="1" s="1"/>
  <c r="L179" i="1"/>
  <c r="H179" i="1" s="1"/>
  <c r="L178" i="1"/>
  <c r="H178" i="1" s="1"/>
  <c r="L177" i="1"/>
  <c r="H177" i="1" s="1"/>
  <c r="L176" i="1"/>
  <c r="H176" i="1" s="1"/>
  <c r="L175" i="1"/>
  <c r="H175" i="1" s="1"/>
  <c r="L173" i="1"/>
  <c r="H173" i="1" s="1"/>
  <c r="L172" i="1"/>
  <c r="H172" i="1" s="1"/>
  <c r="L171" i="1"/>
  <c r="H171" i="1" s="1"/>
  <c r="L170" i="1"/>
  <c r="H170" i="1" s="1"/>
  <c r="L169" i="1"/>
  <c r="H169" i="1" s="1"/>
  <c r="L168" i="1"/>
  <c r="H168" i="1" s="1"/>
  <c r="L167" i="1"/>
  <c r="H167" i="1" s="1"/>
  <c r="L166" i="1"/>
  <c r="H166" i="1" s="1"/>
  <c r="L165" i="1"/>
  <c r="H165" i="1" s="1"/>
  <c r="L164" i="1"/>
  <c r="H164" i="1" s="1"/>
  <c r="L163" i="1"/>
  <c r="H163" i="1" s="1"/>
  <c r="L162" i="1"/>
  <c r="H162" i="1" s="1"/>
  <c r="L161" i="1"/>
  <c r="H161" i="1" s="1"/>
  <c r="L160" i="1"/>
  <c r="H160" i="1" s="1"/>
  <c r="L159" i="1"/>
  <c r="H159" i="1" s="1"/>
  <c r="L158" i="1"/>
  <c r="H158" i="1" s="1"/>
  <c r="L157" i="1"/>
  <c r="H157" i="1" s="1"/>
  <c r="L156" i="1"/>
  <c r="H156" i="1" s="1"/>
  <c r="L155" i="1"/>
  <c r="H155" i="1" s="1"/>
  <c r="L154" i="1"/>
  <c r="H154" i="1" s="1"/>
  <c r="L153" i="1"/>
  <c r="H153" i="1" s="1"/>
  <c r="L152" i="1"/>
  <c r="H152" i="1" s="1"/>
  <c r="L151" i="1"/>
  <c r="L150" i="1"/>
  <c r="H150" i="1" s="1"/>
  <c r="L149" i="1"/>
  <c r="H149" i="1" s="1"/>
  <c r="L148" i="1"/>
  <c r="H148" i="1" s="1"/>
  <c r="L147" i="1"/>
  <c r="H147" i="1" s="1"/>
  <c r="K146" i="1"/>
  <c r="J146" i="1"/>
  <c r="I146" i="1"/>
  <c r="H145" i="1"/>
  <c r="L145" i="1" s="1"/>
  <c r="L146" i="1" s="1"/>
  <c r="K144" i="1"/>
  <c r="J144" i="1"/>
  <c r="I144" i="1"/>
  <c r="L143" i="1"/>
  <c r="H143" i="1" s="1"/>
  <c r="L142" i="1"/>
  <c r="K141" i="1"/>
  <c r="J141" i="1"/>
  <c r="I141" i="1"/>
  <c r="L140" i="1"/>
  <c r="K139" i="1"/>
  <c r="J139" i="1"/>
  <c r="I139" i="1"/>
  <c r="L138" i="1"/>
  <c r="H138" i="1" s="1"/>
  <c r="H139" i="1" s="1"/>
  <c r="K137" i="1"/>
  <c r="J137" i="1"/>
  <c r="I137" i="1"/>
  <c r="L136" i="1"/>
  <c r="L137" i="1" s="1"/>
  <c r="K135" i="1"/>
  <c r="J135" i="1"/>
  <c r="I135" i="1"/>
  <c r="L134" i="1"/>
  <c r="H134" i="1" s="1"/>
  <c r="L133" i="1"/>
  <c r="H133" i="1" s="1"/>
  <c r="L132" i="1"/>
  <c r="H132" i="1" s="1"/>
  <c r="L131" i="1"/>
  <c r="H131" i="1" s="1"/>
  <c r="L130" i="1"/>
  <c r="K129" i="1"/>
  <c r="J129" i="1"/>
  <c r="I129" i="1"/>
  <c r="L128" i="1"/>
  <c r="H128" i="1" s="1"/>
  <c r="L127" i="1"/>
  <c r="H127" i="1" s="1"/>
  <c r="L126" i="1"/>
  <c r="L125" i="1"/>
  <c r="H125" i="1" s="1"/>
  <c r="K124" i="1"/>
  <c r="J124" i="1"/>
  <c r="I124" i="1"/>
  <c r="L123" i="1"/>
  <c r="H123" i="1" s="1"/>
  <c r="L122" i="1"/>
  <c r="H122" i="1" s="1"/>
  <c r="K121" i="1"/>
  <c r="J121" i="1"/>
  <c r="I121" i="1"/>
  <c r="L120" i="1"/>
  <c r="H120" i="1" s="1"/>
  <c r="H121" i="1" s="1"/>
  <c r="K119" i="1"/>
  <c r="J119" i="1"/>
  <c r="I119" i="1"/>
  <c r="L118" i="1"/>
  <c r="H118" i="1" s="1"/>
  <c r="L117" i="1"/>
  <c r="H117" i="1" s="1"/>
  <c r="L116" i="1"/>
  <c r="H116" i="1" s="1"/>
  <c r="L115" i="1"/>
  <c r="L114" i="1"/>
  <c r="L113" i="1"/>
  <c r="H113" i="1" s="1"/>
  <c r="L112" i="1"/>
  <c r="L111" i="1"/>
  <c r="L110" i="1"/>
  <c r="H110" i="1" s="1"/>
  <c r="K109" i="1"/>
  <c r="J109" i="1"/>
  <c r="I109" i="1"/>
  <c r="L108" i="1"/>
  <c r="L109" i="1" s="1"/>
  <c r="K107" i="1"/>
  <c r="J107" i="1"/>
  <c r="I107" i="1"/>
  <c r="L106" i="1"/>
  <c r="H106" i="1" s="1"/>
  <c r="L105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6" i="1"/>
  <c r="H86" i="1" s="1"/>
  <c r="L85" i="1"/>
  <c r="L84" i="1"/>
  <c r="L83" i="1"/>
  <c r="L82" i="1"/>
  <c r="H82" i="1" s="1"/>
  <c r="L80" i="1"/>
  <c r="L79" i="1"/>
  <c r="L77" i="1"/>
  <c r="L76" i="1"/>
  <c r="L74" i="1"/>
  <c r="L73" i="1"/>
  <c r="L72" i="1"/>
  <c r="L69" i="1"/>
  <c r="L68" i="1"/>
  <c r="L62" i="1"/>
  <c r="L61" i="1"/>
  <c r="L60" i="1"/>
  <c r="L59" i="1"/>
  <c r="L58" i="1"/>
  <c r="L57" i="1"/>
  <c r="L56" i="1"/>
  <c r="L55" i="1"/>
  <c r="K54" i="1"/>
  <c r="J54" i="1"/>
  <c r="I54" i="1"/>
  <c r="L53" i="1"/>
  <c r="H53" i="1" s="1"/>
  <c r="H54" i="1" s="1"/>
  <c r="K52" i="1"/>
  <c r="J52" i="1"/>
  <c r="I52" i="1"/>
  <c r="L51" i="1"/>
  <c r="L52" i="1" s="1"/>
  <c r="H52" i="1"/>
  <c r="K49" i="1"/>
  <c r="J49" i="1"/>
  <c r="I49" i="1"/>
  <c r="L48" i="1"/>
  <c r="L49" i="1" s="1"/>
  <c r="H49" i="1"/>
  <c r="K45" i="1"/>
  <c r="J45" i="1"/>
  <c r="I45" i="1"/>
  <c r="L44" i="1"/>
  <c r="L45" i="1" s="1"/>
  <c r="H45" i="1"/>
  <c r="K43" i="1"/>
  <c r="J43" i="1"/>
  <c r="I43" i="1"/>
  <c r="G43" i="1"/>
  <c r="F43" i="1"/>
  <c r="L42" i="1"/>
  <c r="L43" i="1" s="1"/>
  <c r="K41" i="1"/>
  <c r="J41" i="1"/>
  <c r="I41" i="1"/>
  <c r="L40" i="1"/>
  <c r="L41" i="1" s="1"/>
  <c r="H41" i="1"/>
  <c r="K38" i="1"/>
  <c r="J38" i="1"/>
  <c r="I38" i="1"/>
  <c r="L37" i="1"/>
  <c r="L38" i="1" s="1"/>
  <c r="H38" i="1"/>
  <c r="K36" i="1"/>
  <c r="J36" i="1"/>
  <c r="I36" i="1"/>
  <c r="L35" i="1"/>
  <c r="H35" i="1" s="1"/>
  <c r="L33" i="1"/>
  <c r="H33" i="1" s="1"/>
  <c r="L32" i="1"/>
  <c r="K31" i="1"/>
  <c r="J31" i="1"/>
  <c r="I31" i="1"/>
  <c r="L30" i="1"/>
  <c r="H30" i="1" s="1"/>
  <c r="L29" i="1"/>
  <c r="H29" i="1" s="1"/>
  <c r="L28" i="1"/>
  <c r="H28" i="1" s="1"/>
  <c r="K25" i="1"/>
  <c r="K26" i="1" s="1"/>
  <c r="J25" i="1"/>
  <c r="J26" i="1" s="1"/>
  <c r="L24" i="1"/>
  <c r="L22" i="1"/>
  <c r="L23" i="1" s="1"/>
  <c r="L20" i="1"/>
  <c r="H20" i="1" s="1"/>
  <c r="L19" i="1"/>
  <c r="H19" i="1" s="1"/>
  <c r="L18" i="1"/>
  <c r="H18" i="1" s="1"/>
  <c r="L17" i="1"/>
  <c r="H17" i="1" s="1"/>
  <c r="L16" i="1"/>
  <c r="K14" i="1"/>
  <c r="J14" i="1"/>
  <c r="I14" i="1"/>
  <c r="L13" i="1"/>
  <c r="H13" i="1" s="1"/>
  <c r="H14" i="1" s="1"/>
  <c r="K12" i="1"/>
  <c r="J12" i="1"/>
  <c r="I12" i="1"/>
  <c r="H12" i="1"/>
  <c r="L11" i="1"/>
  <c r="L12" i="1" s="1"/>
  <c r="K10" i="1"/>
  <c r="J10" i="1"/>
  <c r="I10" i="1"/>
  <c r="L9" i="1"/>
  <c r="K268" i="1" l="1"/>
  <c r="I268" i="1"/>
  <c r="L21" i="1"/>
  <c r="L87" i="1"/>
  <c r="H222" i="1"/>
  <c r="H87" i="1"/>
  <c r="H198" i="1"/>
  <c r="H200" i="1" s="1"/>
  <c r="L200" i="1"/>
  <c r="L222" i="1"/>
  <c r="J268" i="1"/>
  <c r="H42" i="1"/>
  <c r="H43" i="1" s="1"/>
  <c r="H136" i="1"/>
  <c r="H137" i="1" s="1"/>
  <c r="H31" i="1"/>
  <c r="L10" i="1"/>
  <c r="L212" i="1"/>
  <c r="H146" i="1"/>
  <c r="L135" i="1"/>
  <c r="H129" i="1"/>
  <c r="L129" i="1"/>
  <c r="H119" i="1"/>
  <c r="L25" i="1"/>
  <c r="L26" i="1" s="1"/>
  <c r="L267" i="1"/>
  <c r="L257" i="1"/>
  <c r="L144" i="1"/>
  <c r="L139" i="1"/>
  <c r="H135" i="1"/>
  <c r="H124" i="1"/>
  <c r="L124" i="1"/>
  <c r="L121" i="1"/>
  <c r="L119" i="1"/>
  <c r="H108" i="1"/>
  <c r="H109" i="1" s="1"/>
  <c r="L107" i="1"/>
  <c r="L54" i="1"/>
  <c r="H36" i="1"/>
  <c r="L36" i="1"/>
  <c r="L31" i="1"/>
  <c r="H16" i="1"/>
  <c r="H21" i="1" s="1"/>
  <c r="L14" i="1"/>
  <c r="L224" i="1"/>
  <c r="H223" i="1"/>
  <c r="H224" i="1" s="1"/>
  <c r="L253" i="1"/>
  <c r="H251" i="1"/>
  <c r="H253" i="1" s="1"/>
  <c r="H10" i="1"/>
  <c r="H107" i="1"/>
  <c r="H142" i="1"/>
  <c r="H144" i="1" s="1"/>
  <c r="L141" i="1"/>
  <c r="H140" i="1"/>
  <c r="H141" i="1" s="1"/>
  <c r="L230" i="1"/>
  <c r="H230" i="1"/>
  <c r="L248" i="1"/>
  <c r="H247" i="1"/>
  <c r="H248" i="1" s="1"/>
  <c r="L264" i="1"/>
  <c r="H258" i="1"/>
  <c r="H264" i="1" s="1"/>
  <c r="L209" i="1"/>
  <c r="H208" i="1"/>
  <c r="H209" i="1" s="1"/>
  <c r="H210" i="1"/>
  <c r="H212" i="1" s="1"/>
  <c r="H225" i="1"/>
  <c r="H226" i="1" s="1"/>
  <c r="H231" i="1"/>
  <c r="H232" i="1" s="1"/>
  <c r="H249" i="1"/>
  <c r="H250" i="1" s="1"/>
  <c r="H254" i="1"/>
  <c r="H257" i="1" s="1"/>
  <c r="H267" i="1"/>
  <c r="L268" i="1" l="1"/>
  <c r="H268" i="1"/>
</calcChain>
</file>

<file path=xl/comments1.xml><?xml version="1.0" encoding="utf-8"?>
<comments xmlns="http://schemas.openxmlformats.org/spreadsheetml/2006/main">
  <authors>
    <author>Автор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инвалиды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ЧАЭС</t>
        </r>
      </text>
    </comment>
  </commentList>
</comments>
</file>

<file path=xl/sharedStrings.xml><?xml version="1.0" encoding="utf-8"?>
<sst xmlns="http://schemas.openxmlformats.org/spreadsheetml/2006/main" count="3886" uniqueCount="1031">
  <si>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</si>
  <si>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№ п/п</t>
  </si>
  <si>
    <t>Нормативный правовой акт</t>
  </si>
  <si>
    <t>Мера социальной поддержки</t>
  </si>
  <si>
    <t>ЦСР старая</t>
  </si>
  <si>
    <t>ЦСР новая</t>
  </si>
  <si>
    <t>КВР</t>
  </si>
  <si>
    <t>Всего</t>
  </si>
  <si>
    <t>Фактическое исполнение</t>
  </si>
  <si>
    <t>Размер (тыс.руб)</t>
  </si>
  <si>
    <t>Уточненный план (тыс. руб.)</t>
  </si>
  <si>
    <t>500 / 600 / 800</t>
  </si>
  <si>
    <t>Расход бюджетных ассигнований нарастающим итогом с начала года (тыс.руб)</t>
  </si>
  <si>
    <t>Контингент факт  нарастающим с начала года, (чел.), а в части мер социальной поддержки детей (получателей/детей)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</si>
  <si>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</si>
  <si>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</si>
  <si>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</si>
  <si>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</si>
  <si>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19.Ц.00.52500</t>
  </si>
  <si>
    <t>19.1.12.52500</t>
  </si>
  <si>
    <t>Осуществление полномочий по обеспечению жильем отдельных категорий граждан.</t>
  </si>
  <si>
    <t>19.Ц.00.51350</t>
  </si>
  <si>
    <t>19.1.12.51350</t>
  </si>
  <si>
    <t>Итого: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</si>
  <si>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</si>
  <si>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</si>
  <si>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19.Ц.00.51340</t>
  </si>
  <si>
    <t>19.1.12.51340</t>
  </si>
  <si>
    <t>3.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</si>
  <si>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</si>
  <si>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</si>
  <si>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19.Ц.00.52800</t>
  </si>
  <si>
    <t>19.1.01.52800</t>
  </si>
  <si>
    <t>4.</t>
  </si>
  <si>
    <t>Федеральный закон от 19.05.1995г. № 81-ФЗ                             «О государственных пособиях гражданам, имеющим детей»</t>
  </si>
  <si>
    <t xml:space="preserve">Единовременное пособие при всех формах устройства детей лишенных родительского попечения                                </t>
  </si>
  <si>
    <t>19.Ц.00.52600</t>
  </si>
  <si>
    <t>19.7.05.52600</t>
  </si>
  <si>
    <t>0</t>
  </si>
  <si>
    <t>ежемесячное пособие по уходу за ребенком</t>
  </si>
  <si>
    <t>19.Ц.00.53800</t>
  </si>
  <si>
    <t>19.3.01.53800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</si>
  <si>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</si>
  <si>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</si>
  <si>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19.Ц.00.52700</t>
  </si>
  <si>
    <t>19.3.01.52700</t>
  </si>
  <si>
    <t>Выплата ежемесячного пособия на ребенка военнослужащего</t>
  </si>
  <si>
    <t>5.</t>
  </si>
  <si>
    <t>19.1.12.51760</t>
  </si>
  <si>
    <t>6.</t>
  </si>
  <si>
    <t>Осуществление ежемесячных выплат на детей в возврасте от трех до семи лет включительно.</t>
  </si>
  <si>
    <t>19.3.01.R3020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</si>
  <si>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</si>
  <si>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</si>
  <si>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единовременная компенсационная выплата ежегодного дополнительного оплачиваемого отпуска</t>
  </si>
  <si>
    <t>19.Ц.00.51370</t>
  </si>
  <si>
    <t>19.1.12.51370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</si>
  <si>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</si>
  <si>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</si>
  <si>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8.</t>
  </si>
  <si>
    <t>Закон Российской Федерации от 19.04.1991 года   № 1032-I «О занятости населения в Российской Федерации»</t>
  </si>
  <si>
    <t xml:space="preserve"> Социальные выплаты безработным гражданам </t>
  </si>
  <si>
    <t>28.1.00.52900</t>
  </si>
  <si>
    <t>Стипендии безработным</t>
  </si>
  <si>
    <t>28.1.01.52900</t>
  </si>
  <si>
    <t>пенсия назначенная безработным гражданам досрочно</t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</si>
  <si>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</si>
  <si>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</si>
  <si>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28.5.Р3.52940</t>
  </si>
  <si>
    <t>9.</t>
  </si>
  <si>
    <t xml:space="preserve">Федеральный закон от 20.07.2012 № 125-ФЗ  «О донорстве крови и её компонентов» </t>
  </si>
  <si>
    <t>Ежегодная денежная выплата лицам, награжденным нагрудным знаком "Почетный донор России"</t>
  </si>
  <si>
    <t>19.Ц.00.52200</t>
  </si>
  <si>
    <t>19.1.07.52200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</si>
  <si>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</si>
  <si>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</si>
  <si>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19.Ц.00.52400</t>
  </si>
  <si>
    <t>19.1.12.52400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</si>
  <si>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</si>
  <si>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18.6.01.54600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</si>
  <si>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</si>
  <si>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Ежемесячная выплата в связи с рождением (усыновлением) первого ребенка</t>
  </si>
  <si>
    <t xml:space="preserve"> - </t>
  </si>
  <si>
    <t>19.3.Р1.55730</t>
  </si>
  <si>
    <t>Законодательство Архангельской области</t>
  </si>
  <si>
    <t>НПА</t>
  </si>
  <si>
    <t>МСП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</si>
  <si>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</si>
  <si>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</si>
  <si>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19.Ц.00.78670</t>
  </si>
  <si>
    <t>19.7.05.7П250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</si>
  <si>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</si>
  <si>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</si>
  <si>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</si>
  <si>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19.Ц.00.77500</t>
  </si>
  <si>
    <t>19.3.01.7С900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</si>
  <si>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</si>
  <si>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</si>
  <si>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19.Ц.00.78290</t>
  </si>
  <si>
    <t>19.3.01.7С730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</si>
  <si>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</si>
  <si>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</si>
  <si>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19.Ц.00.78250</t>
  </si>
  <si>
    <t>19.1.08.7С490</t>
  </si>
  <si>
    <t>Ежемесячная денежная выплата лицам, награжденным знаком «Почетный донор СССР», «Почетный донор России»</t>
  </si>
  <si>
    <t>19.Ц.00.77180</t>
  </si>
  <si>
    <t>19.1.07.7С390</t>
  </si>
  <si>
    <t>Обеспечение питанием дноров крови и ее компанениов в день сдачи крови</t>
  </si>
  <si>
    <t>18.2.00.78030</t>
  </si>
  <si>
    <t>18.2.10.78030</t>
  </si>
  <si>
    <t xml:space="preserve"> Единовременные выплаты на питание за каждую сданную дозу крови и её компонентов</t>
  </si>
  <si>
    <t>18.2.00.77030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</si>
  <si>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</si>
  <si>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18.2.00.77040</t>
  </si>
  <si>
    <t>18.2.10.77040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</si>
  <si>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</si>
  <si>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19.Ц.00.77190</t>
  </si>
  <si>
    <t>19.1.02.7С140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</si>
  <si>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</si>
  <si>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>19.Ц.00.77200</t>
  </si>
  <si>
    <t>19.1.02.7С150</t>
  </si>
  <si>
    <t xml:space="preserve">Социальная поддержка специалистов, работающих в сельских населенных пунктах Ненецкого автономного округа </t>
  </si>
  <si>
    <t>19.Ц.00.78050</t>
  </si>
  <si>
    <t>19.1.08.7С470</t>
  </si>
  <si>
    <t>специалистов ветеринарии, работающих в сельских населенных пунктах Ненецкого автономного округа (ОСЗН, пенсы)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</si>
  <si>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</si>
  <si>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</si>
  <si>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</si>
  <si>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</si>
  <si>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18.5.00.78050</t>
  </si>
  <si>
    <t>специалистов здравоохранения, работающих в сельских населенных пунктах Ненецкого автономного округа (ЦРП)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</si>
  <si>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</si>
  <si>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</si>
  <si>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</si>
  <si>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специалистов социальной работы, работающих в сельских населенных пунктах Ненецкого автономного округа (КЦСО)</t>
  </si>
  <si>
    <t>Единовременная денежная выплата ко Дню Победы вдовам (вдовцам) погибших (умерших) участников ВОВ</t>
  </si>
  <si>
    <t>19.Ц.00.77210</t>
  </si>
  <si>
    <t>19.1.02.7С160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</si>
  <si>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</si>
  <si>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19.Ц.00.79230</t>
  </si>
  <si>
    <t>19.1.13.79230</t>
  </si>
  <si>
    <t xml:space="preserve">Единовременная социальная помощь гражданам, в связи с гибелью (смертью) членов семьи                        </t>
  </si>
  <si>
    <t>19.Ц.00.78270</t>
  </si>
  <si>
    <t>19.1.12.7С590</t>
  </si>
  <si>
    <t>Единовременная социальная помощь гражданам, утратившим имущество в результате пожара в жилом помещении</t>
  </si>
  <si>
    <t>19.Ц.00.77220</t>
  </si>
  <si>
    <t>19.1.12.7С580</t>
  </si>
  <si>
    <t>100,0/50,0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</si>
  <si>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</si>
  <si>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19.Ц.00.77440</t>
  </si>
  <si>
    <t>19.1.12.7С620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</si>
  <si>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</si>
  <si>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19.Ц.00.77690</t>
  </si>
  <si>
    <t>31.2.01.7В180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</si>
  <si>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</si>
  <si>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19.Ц.00.78470</t>
  </si>
  <si>
    <t>19.1.08.7С480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</si>
  <si>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</si>
  <si>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19.Ц.00.R4620</t>
  </si>
  <si>
    <t>Расходы по доставке средств на компенсацию отдельным категориям граждан оплаты взноса на капитальный ремонт общего имущества в многоквартирном доме</t>
  </si>
  <si>
    <t>19.1.12.7С920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</si>
  <si>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</si>
  <si>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</si>
  <si>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19.1.12.7С670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</si>
  <si>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</si>
  <si>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19.Ц.00.79530</t>
  </si>
  <si>
    <t>19.1.13.79530</t>
  </si>
  <si>
    <t>19.1.12.7С680</t>
  </si>
  <si>
    <t>;Ежемесячные компенсационные денежные выплаты ветеранам и инвалидам боевых действий</t>
  </si>
  <si>
    <t>19.1.05.7С980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</si>
  <si>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</si>
  <si>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</si>
  <si>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19.Ц.00.78540</t>
  </si>
  <si>
    <t>19.3.01.7С770</t>
  </si>
  <si>
    <t>Ежемесячная компенсационная выплата неработающим пенсионерам на содержание детей (дети / родители)</t>
  </si>
  <si>
    <t>19.Ц.00.77530</t>
  </si>
  <si>
    <t>19.3.01.7С780</t>
  </si>
  <si>
    <t>Социальная поддержка многодетных семей в виде компенсационной социальной выплаты в связи с рождением четвёртого ребёнка и каждого из последующих детей на компенсацию расходов на приобретение предметов первой необходимости</t>
  </si>
  <si>
    <t>19.Ц.00.78550</t>
  </si>
  <si>
    <t>19.3.01.7С800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</si>
  <si>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</si>
  <si>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19.Ц.00.77510</t>
  </si>
  <si>
    <t>19.3.01.7С810</t>
  </si>
  <si>
    <t>Социальная поддержка многодетных семей в виде ежегодной единовременной социальной выплаты к учебному году</t>
  </si>
  <si>
    <t>19.Ц.00.77520</t>
  </si>
  <si>
    <t>19.3.01.7С820</t>
  </si>
  <si>
    <t>Социальная поддержка многодетных семей на оплату стоимости проезда и провоза багажа к месту использования отпуска</t>
  </si>
  <si>
    <t>19.Ц.00.78560</t>
  </si>
  <si>
    <t>19.3.01.7С830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</si>
  <si>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</si>
  <si>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</si>
  <si>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19.Ц.00.78570</t>
  </si>
  <si>
    <t>19.3.01.7С840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</si>
  <si>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</si>
  <si>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19.Ц.00.77540</t>
  </si>
  <si>
    <t>19.3.Р1.7С850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</si>
  <si>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</si>
  <si>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19.6.01.7А030  </t>
  </si>
  <si>
    <t>30/15</t>
  </si>
  <si>
    <t>2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</si>
  <si>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</si>
  <si>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19.6.01.7А040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</si>
  <si>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</si>
  <si>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 xml:space="preserve">19.6.01.7А010                   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</si>
  <si>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</si>
  <si>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19.6.01.7А020 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</si>
  <si>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</si>
  <si>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>19.5.00.78150</t>
  </si>
  <si>
    <t>19.6.02.7А090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</si>
  <si>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</si>
  <si>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 xml:space="preserve"> -</t>
  </si>
  <si>
    <t>19.6.02.7А100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</si>
  <si>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</si>
  <si>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19.6.02.7А130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</si>
  <si>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</si>
  <si>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19.6.02.7А140</t>
  </si>
  <si>
    <t>ср.размер ст-ти путевки 30,0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</si>
  <si>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</si>
  <si>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</si>
  <si>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>ср.размер ст-ти путевки 36,0/ср.размер проезда (туда и обратно) 35,0 тыс.руб</t>
  </si>
  <si>
    <t xml:space="preserve"> Новогодние подарки детям</t>
  </si>
  <si>
    <t>19.Ц.00.78480</t>
  </si>
  <si>
    <t>19.3.01.7С740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</si>
  <si>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</si>
  <si>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</si>
  <si>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</si>
  <si>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>Окружной материнский (семейный) капитал</t>
  </si>
  <si>
    <t>19.Ц.00.78530</t>
  </si>
  <si>
    <t>19.3.Р1.7С860</t>
  </si>
  <si>
    <t>379,911/30,0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</si>
  <si>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</si>
  <si>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</si>
  <si>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19.Ц.00.77240</t>
  </si>
  <si>
    <t>19.1.07.7С400</t>
  </si>
  <si>
    <t>Ежемесячное денежное вознаграждение гражданам, награжденным медалью «За особые заслуги перед НАО»</t>
  </si>
  <si>
    <t>19.Ц.00.77250</t>
  </si>
  <si>
    <t>19.1.07.7С410</t>
  </si>
  <si>
    <t>Единовременное денежное вознаграждение гражданам, награжденным  Почетной грамотой НАО</t>
  </si>
  <si>
    <t>19.Ц.00.77260</t>
  </si>
  <si>
    <t>19.1.07.7С460</t>
  </si>
  <si>
    <t>Единовременное денежное вознаграждение лицам, удостоенным звания «Почетный гражданин Ненецкого автономного округа»</t>
  </si>
  <si>
    <t>19.Ц.00.77270</t>
  </si>
  <si>
    <t>19.1.07.7С430</t>
  </si>
  <si>
    <t>Ежемесячное денежное вознаграждение гражданам, удостоенным звания Почётный гражданин НАО</t>
  </si>
  <si>
    <t>19.Ц.00.77280</t>
  </si>
  <si>
    <t>19.1.07.7С440</t>
  </si>
  <si>
    <t>Единовременное денежное вознаграждение гражданам, награжденным Почетной грамотой Администрации НАО</t>
  </si>
  <si>
    <t>19.Ц.00.77300</t>
  </si>
  <si>
    <t>19.1.07.7С450</t>
  </si>
  <si>
    <t>Дополнительное ежемесячное материальное обеспечение лиц, имеющих особые заслуги перед НАО</t>
  </si>
  <si>
    <t>19.Ц.00.77290</t>
  </si>
  <si>
    <t>19.1.07.7С420</t>
  </si>
  <si>
    <t>Единовременное денежное вознаграждение лицам, награжденным медалью «Родительская слава Ненецкого автономного округа»</t>
  </si>
  <si>
    <t>19.Ц.00.77310</t>
  </si>
  <si>
    <t>19.3.01.7С750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</si>
  <si>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</si>
  <si>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t>19.1.07.7С990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</si>
  <si>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</si>
  <si>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</si>
  <si>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19.Ц.00.77120</t>
  </si>
  <si>
    <t>19.1.05.7С290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</si>
  <si>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</si>
  <si>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</si>
  <si>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19.Ц.00.77230</t>
  </si>
  <si>
    <t>31.2.01.7В150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</si>
  <si>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</si>
  <si>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19.Ц.00.78900</t>
  </si>
  <si>
    <t>19.1.12.7С660</t>
  </si>
  <si>
    <t>10.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</si>
  <si>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</si>
  <si>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>Единовременное денежное пособие при усыновлении</t>
  </si>
  <si>
    <t>19.Ц.00.77620</t>
  </si>
  <si>
    <t>19.7.05.7П150</t>
  </si>
  <si>
    <t>Ежемесячное денежное пособие при усыновлении</t>
  </si>
  <si>
    <t>19.Ц.00.77630</t>
  </si>
  <si>
    <t>19.7.05.7П160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</si>
  <si>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</si>
  <si>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19.Ц.00.77640</t>
  </si>
  <si>
    <t>19.7.05.7П170</t>
  </si>
  <si>
    <t xml:space="preserve">Ежемесячное денежное пособие ребенку, оставшемуся без попечения родителей,  переданному в приемную семью </t>
  </si>
  <si>
    <t>19.Ц.00.77650</t>
  </si>
  <si>
    <t>19.7.05.7П180</t>
  </si>
  <si>
    <t>11.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</si>
  <si>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</si>
  <si>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</si>
  <si>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19.Ц.00.78170</t>
  </si>
  <si>
    <t>19.1.01.7С030</t>
  </si>
  <si>
    <t>Единовременная компенсационная выплата к Международному Дню инвалидов</t>
  </si>
  <si>
    <t>19.Ц.00.77130</t>
  </si>
  <si>
    <t>19.1.01.7С010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</si>
  <si>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</si>
  <si>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19.Ц.00.77140</t>
  </si>
  <si>
    <t>19.1.01.7С020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</si>
  <si>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</si>
  <si>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19.Ц.00.78190</t>
  </si>
  <si>
    <t>19.1.01.7С050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</si>
  <si>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</si>
  <si>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19.Ц.00.78180</t>
  </si>
  <si>
    <t>19.1.01.7С040</t>
  </si>
  <si>
    <t>12.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</si>
  <si>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</si>
  <si>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</si>
  <si>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19.Ц.00.78320</t>
  </si>
  <si>
    <t>19.1.01.7С070</t>
  </si>
  <si>
    <t>13.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</si>
  <si>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</si>
  <si>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</si>
  <si>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</si>
  <si>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19.3.01.7С910</t>
  </si>
  <si>
    <t>14.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</si>
  <si>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</si>
  <si>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 xml:space="preserve">Ежемесячная компенсация детям сиротам за наем жилых помещений </t>
  </si>
  <si>
    <t>19.Ц.00.78340</t>
  </si>
  <si>
    <t>19.7.05.7П240</t>
  </si>
  <si>
    <t>15,0/20,0</t>
  </si>
  <si>
    <t>15.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</si>
  <si>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</si>
  <si>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</si>
  <si>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</si>
  <si>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18.3.05.78040</t>
  </si>
  <si>
    <t>18.6.01.78060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</si>
  <si>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</si>
  <si>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</si>
  <si>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</si>
  <si>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19.Ц.00.77080</t>
  </si>
  <si>
    <t>19.1.09.7С530</t>
  </si>
  <si>
    <t>17.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</si>
  <si>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</si>
  <si>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Региональная доплата к пенсии из средств окружного бюджета</t>
  </si>
  <si>
    <t>19.Ц.00.77100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</si>
  <si>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</si>
  <si>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19.Ц.00.78370</t>
  </si>
  <si>
    <t>19.1.12.7С640</t>
  </si>
  <si>
    <t>Ежемесячная компенсационная денежная выплата лицам, имеющим звание "Ветеран труда"</t>
  </si>
  <si>
    <t>19.Ц.00.77320</t>
  </si>
  <si>
    <t>31.2.01.7В160</t>
  </si>
  <si>
    <t>Ежемесячная компенсационная денежная выплата лицам, проработавшим в тылу в период Великой Отечественной войны</t>
  </si>
  <si>
    <t>19.Ц.00.77330</t>
  </si>
  <si>
    <t>19.1.02.7С110</t>
  </si>
  <si>
    <t>19.Ц.00.77350</t>
  </si>
  <si>
    <t>19.1.03.7С170</t>
  </si>
  <si>
    <t>Ежемесячная компенсационная денежная выплата лицам, признанным пострадавшими от политических репрессий.</t>
  </si>
  <si>
    <t>19.Ц.00.77360</t>
  </si>
  <si>
    <t>19.1.04.7С220</t>
  </si>
  <si>
    <t>Единовременная компенсационная выплата гражданам пожилого возраста</t>
  </si>
  <si>
    <t>19.Ц.00.77370</t>
  </si>
  <si>
    <t>31.2.01.7В170</t>
  </si>
  <si>
    <t>5,0/16,640</t>
  </si>
  <si>
    <t>6100/2500</t>
  </si>
  <si>
    <t>Ежемесячная компенсационная выплата лицам, проработавшим в тылу на неоккупированных территориях не менее шести месяцев</t>
  </si>
  <si>
    <t>19.Ц.00.77390</t>
  </si>
  <si>
    <t>19.1.02.7С120</t>
  </si>
  <si>
    <t>19.Ц.00.77400</t>
  </si>
  <si>
    <t>31.2.01.7В190</t>
  </si>
  <si>
    <t>Ежемесячные компенсационные выплаты гражданам, получающим пенсию</t>
  </si>
  <si>
    <t>19.Ц.00.77410</t>
  </si>
  <si>
    <t>31.2.01.7В210</t>
  </si>
  <si>
    <t>Ежемесячные компенсационные выплаты неработающим трудоспособным лицам, осуществляющим уход за инвалидами 1 группы</t>
  </si>
  <si>
    <t>19.Ц.00.77420</t>
  </si>
  <si>
    <t>19.1.01.7С080</t>
  </si>
  <si>
    <t>Ежемесячная компенсационная выплата участникам событий космодроме «Плесецк»</t>
  </si>
  <si>
    <t>19.Ц.00.77430</t>
  </si>
  <si>
    <t>19.1.12.7С610</t>
  </si>
  <si>
    <t>Ежегодная денежная выплата участникам и инвалидам Великой Отечественной войны</t>
  </si>
  <si>
    <t>19.Ц.00.77450</t>
  </si>
  <si>
    <t>19.1.02.7С090</t>
  </si>
  <si>
    <t>Ежемесячная денежная выплата участникам и инвалидам Великой Отечественной войны</t>
  </si>
  <si>
    <t>19.Ц.00.77460</t>
  </si>
  <si>
    <t>19.1.02.7С100</t>
  </si>
  <si>
    <t>Материальная помощь участникам боевых действий локальных войн на оплату медицинской реабилитации</t>
  </si>
  <si>
    <t>19.Ц.00.77470</t>
  </si>
  <si>
    <t>19.1.05.7С240</t>
  </si>
  <si>
    <t>19.Ц.00.77480</t>
  </si>
  <si>
    <t>19.1.05.7С250</t>
  </si>
  <si>
    <t>19.Ц.00.77490</t>
  </si>
  <si>
    <t>19.1.05.7С260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</si>
  <si>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</si>
  <si>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19.Ц.00.78360</t>
  </si>
  <si>
    <t>31.2.01.7В200</t>
  </si>
  <si>
    <t>Оплата занимаемой общей площади жилых помещений и стоимости коммунальных услуг лицам, проработавшим в тылу в период ВОВ</t>
  </si>
  <si>
    <t>19.Ц.00.78380</t>
  </si>
  <si>
    <t>19.1.02.7С130</t>
  </si>
  <si>
    <t>Оплата занимаемой общей площади жилых помещений и стоимости коммунальных услуг реабилитированным лицам</t>
  </si>
  <si>
    <t>19.Ц.00.78390</t>
  </si>
  <si>
    <t>19.1.03.7С180</t>
  </si>
  <si>
    <t>Возмещение расходов на погребение реабилитированных лиц</t>
  </si>
  <si>
    <t>19.Ц.00.78400</t>
  </si>
  <si>
    <t>19.1.03.7С210</t>
  </si>
  <si>
    <t>Бесплатная установка телефона реабилитированным лицам</t>
  </si>
  <si>
    <t>19.Ц.00.78410</t>
  </si>
  <si>
    <t>19.1.03.7С200</t>
  </si>
  <si>
    <t>сред.размер 3,00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</si>
  <si>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</si>
  <si>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19.Ц.00.78420</t>
  </si>
  <si>
    <t>19.1.04.7С230</t>
  </si>
  <si>
    <t>Оплата занимаемой общей площади жилых помещений и стоимости коммунальных услуг участникам боевых действий.</t>
  </si>
  <si>
    <t>19.Ц.00.78430</t>
  </si>
  <si>
    <t>19.1.05.7С280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</si>
  <si>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</si>
  <si>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19.Ц.00.78440</t>
  </si>
  <si>
    <t>19.1.10.7С550</t>
  </si>
  <si>
    <t>Государственная социальная помощь малоимущим семьям</t>
  </si>
  <si>
    <t>19.Ц.00.78450</t>
  </si>
  <si>
    <t>19.1.12.7С650</t>
  </si>
  <si>
    <t>Оплата проезда реабилитированным лицам</t>
  </si>
  <si>
    <t>19.Ц.00.78490</t>
  </si>
  <si>
    <t>19.1.03.7С190</t>
  </si>
  <si>
    <t>сред.размер  20,0</t>
  </si>
  <si>
    <t>Материальная помощь участникам боевых действий локальных войн на строительство (приобретение) жилья в НАО</t>
  </si>
  <si>
    <t>19.Ц.00.78500</t>
  </si>
  <si>
    <t>19.1.05.7С270</t>
  </si>
  <si>
    <t>Ежемесячное пособие на ребенка (дети / родители)</t>
  </si>
  <si>
    <t>19.Ц.00.77550</t>
  </si>
  <si>
    <t>19.3.01.7С870</t>
  </si>
  <si>
    <t>от  1,0008    до 2,224</t>
  </si>
  <si>
    <t>Ежемесячное пособие семьям, имеющим детей и созданными при этом из числа детей- сирот(дети/родители)</t>
  </si>
  <si>
    <t>19.Ц.00.77560</t>
  </si>
  <si>
    <t>19.7.05.7П230</t>
  </si>
  <si>
    <t>2,3403</t>
  </si>
  <si>
    <t>Единовременное пособие при рождении          2, 3 ребенка и последующих детей (дети/родители)</t>
  </si>
  <si>
    <t>19.Ц.00.77570</t>
  </si>
  <si>
    <t>19.3.01.7С880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</si>
  <si>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1"/>
        <charset val="204"/>
      </rPr>
      <t xml:space="preserve"> степени</t>
    </r>
  </si>
  <si>
    <t>19.Ц.00.77590</t>
  </si>
  <si>
    <t>19.3.01.7С760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</si>
  <si>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</si>
  <si>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  <charset val="204"/>
      </rPr>
      <t>3</t>
    </r>
    <r>
      <rPr>
        <sz val="9"/>
        <color indexed="8"/>
        <rFont val="Times New Roman"/>
        <family val="1"/>
        <charset val="204"/>
      </rPr>
      <t xml:space="preserve"> степени</t>
    </r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</si>
  <si>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</si>
  <si>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>19.Ц.00.77600</t>
  </si>
  <si>
    <t>19.3.01.7С790</t>
  </si>
  <si>
    <t>3/3</t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</si>
  <si>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</si>
  <si>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>19.Ц.00.77660</t>
  </si>
  <si>
    <t>19.7.05.7П190</t>
  </si>
  <si>
    <t xml:space="preserve">Ежемесячные выплаты оплата труда приемных родителей </t>
  </si>
  <si>
    <t>19.Ц.00.77670</t>
  </si>
  <si>
    <t>19.7.04.7П130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</si>
  <si>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</si>
  <si>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19.Ц.00.78600</t>
  </si>
  <si>
    <t>19.1.01.7С060</t>
  </si>
  <si>
    <t>сред.размер 42,0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</si>
  <si>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</si>
  <si>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19.Ц.00.78610</t>
  </si>
  <si>
    <t>19.6.02.7А150</t>
  </si>
  <si>
    <t>сред.размер 30,0</t>
  </si>
  <si>
    <t>1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</si>
  <si>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</si>
  <si>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</si>
  <si>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>19.Ц.00.78620</t>
  </si>
  <si>
    <t>19.7.05.7П200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</si>
  <si>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</si>
  <si>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</si>
  <si>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</si>
  <si>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 xml:space="preserve"> средний размер 53,9</t>
  </si>
  <si>
    <t>Предоставление материальной и иной помощи для погребения</t>
  </si>
  <si>
    <t>19.Ц.00.78460</t>
  </si>
  <si>
    <t>19.1.12.7С600</t>
  </si>
  <si>
    <t>Оплата многодетным семьям коммунальных услуг</t>
  </si>
  <si>
    <t>19.Ц.00.78590</t>
  </si>
  <si>
    <t>19.3.01.7С890</t>
  </si>
  <si>
    <t>Содержание инвалидов в психоневрологических и иных специализированных домах-интернатах</t>
  </si>
  <si>
    <t>19.2.01.7С690</t>
  </si>
  <si>
    <t>в среднем на 1 чел/дн 0,88159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</si>
  <si>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</si>
  <si>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19.2.01.7С700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</si>
  <si>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</si>
  <si>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</si>
  <si>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 xml:space="preserve">в размере не более 1,0  </t>
  </si>
  <si>
    <t>Обеспечение комплектами белья для новорожденного ребенка</t>
  </si>
  <si>
    <t>19.3.01.7С970</t>
  </si>
  <si>
    <t xml:space="preserve">Вознаграждение лицам, осуществляющим на договорной основе постинтернатный патронат </t>
  </si>
  <si>
    <t>30.4.01.7П220</t>
  </si>
  <si>
    <t>2,3</t>
  </si>
  <si>
    <t>18.</t>
  </si>
  <si>
    <t>Закон НАО от 06.12.2016 N 275-ОЗ "Об оленеводстве в Ненецком автономном округе"</t>
  </si>
  <si>
    <t>Социальная помощь студентам из числа детей оленеводов, чумработницам (учеба)</t>
  </si>
  <si>
    <t>19.Ц.00.78210</t>
  </si>
  <si>
    <t>19.1.06.7С350</t>
  </si>
  <si>
    <t>15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</si>
  <si>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</si>
  <si>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</si>
  <si>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Ежемесячные социальные выплаты оленеводам, чумработницам </t>
  </si>
  <si>
    <t>19.Ц.00.77150</t>
  </si>
  <si>
    <t>19.1.06.7С310</t>
  </si>
  <si>
    <t>Ежегодные единовременные социальные выплаты оленеводам, чумработницам, которым назначена трудовая пенсия</t>
  </si>
  <si>
    <t>19.Ц.00.77160</t>
  </si>
  <si>
    <t>19.1.06.7С300</t>
  </si>
  <si>
    <t>Ежемесячная компенсационная выплата оленеводам и чумработницам на каждого ребенка в возрасте от 1,5 до 8 лет (дети/родители)</t>
  </si>
  <si>
    <t>19.Ц.00.77170</t>
  </si>
  <si>
    <t>19.1.06.7С340</t>
  </si>
  <si>
    <t>предоставление оленеводам и чумработницам средств первой медицинской помощи (медицинских аптечек)</t>
  </si>
  <si>
    <t>19.Ц.00.78230</t>
  </si>
  <si>
    <t>19.1.06.7С320</t>
  </si>
  <si>
    <t xml:space="preserve"> Обеспечение средствами гигиены для новорождённого при рождении ребёнка</t>
  </si>
  <si>
    <t>19.Ц.00.78200</t>
  </si>
  <si>
    <t>19.1.06.7С330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</si>
  <si>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</si>
  <si>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</si>
  <si>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11.5.01.78070</t>
  </si>
  <si>
    <t>11.5.00.78070</t>
  </si>
  <si>
    <t>компенсацию части процентов, начисленных кредитором за пользование ипотечным кредитом (займом)</t>
  </si>
  <si>
    <t>20.</t>
  </si>
  <si>
    <t>Закон НАО от 11.12.2002 N 382-оз "О здравоохранении в Ненецком автономном округе"  (передано для исполнения ФРЦ)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</si>
  <si>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</si>
  <si>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18.2.00.78020</t>
  </si>
  <si>
    <t>18.2.09.78020</t>
  </si>
  <si>
    <t>Средний размер 15,43474</t>
  </si>
  <si>
    <t>18.2.00.78010</t>
  </si>
  <si>
    <t>18.2.09.78010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</si>
  <si>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</si>
  <si>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>18.2.00.77020</t>
  </si>
  <si>
    <t>18.2.01.77020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</si>
  <si>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</si>
  <si>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19.1.12.7С940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</si>
  <si>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</si>
  <si>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</si>
  <si>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</si>
  <si>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18.5.04.78150</t>
  </si>
  <si>
    <t>не более 10,0</t>
  </si>
  <si>
    <t>12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</si>
  <si>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</si>
  <si>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18.5.04.78160</t>
  </si>
  <si>
    <t>по фактическим расходам</t>
  </si>
  <si>
    <t>21.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</si>
  <si>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</si>
  <si>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19.Ц.00.77090</t>
  </si>
  <si>
    <t>19.1.09.7С510</t>
  </si>
  <si>
    <t>22.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</si>
  <si>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</si>
  <si>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19.Ц.00.77070</t>
  </si>
  <si>
    <t>19.1.09.7С520</t>
  </si>
  <si>
    <t>Постановления Администрации Ненецкого автономного округа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</si>
  <si>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</si>
  <si>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</si>
  <si>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27.Ц.71020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</si>
  <si>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</si>
  <si>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 xml:space="preserve">Выплата компенсации расходов на зубопротезирование неработающих граждан старшего поколения </t>
  </si>
  <si>
    <t>19.1.00.78710</t>
  </si>
  <si>
    <t>31.2.01.7В120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</si>
  <si>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граждан" государственной программы Ненецкого автономного округа "Содействие занятости населения Ненецкого автономного округа"</t>
  </si>
  <si>
    <t>Социальные выплаты безработным в сфере занятости, в том числе:</t>
  </si>
  <si>
    <t>28.1.00.78750</t>
  </si>
  <si>
    <t>Мероприятие 1. Информирование на рынке труда Ненецкого автономного округа</t>
  </si>
  <si>
    <t>28.1.01.7Z010</t>
  </si>
  <si>
    <t>фактические затраты</t>
  </si>
  <si>
    <t>Мероприятие 2. Организация оплачиваемых общественных работ</t>
  </si>
  <si>
    <t>28.1.01.7Z040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</si>
  <si>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</si>
  <si>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28.1.01.7Z050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</si>
  <si>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</si>
  <si>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28.1.02.7Z110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</si>
  <si>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</si>
  <si>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28.1.02.7Z090</t>
  </si>
  <si>
    <t>Мероприятие 7. Содействие самозанятости безработных граждан, в том числе организация собственного дела</t>
  </si>
  <si>
    <t>28.1.01.7Z060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</si>
  <si>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</si>
  <si>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28.1.01.7Z020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</si>
  <si>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</si>
  <si>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28.1.01.7Z030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</si>
  <si>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</si>
  <si>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28.1.01.7Z070</t>
  </si>
  <si>
    <t>Мероприятие 11. Содействие гражданам в поиске подходжящей работы, а работодателям в подборе необходимых работников</t>
  </si>
  <si>
    <t>28.1.01.7Z080</t>
  </si>
  <si>
    <t>Мероприятие 12. Студенты</t>
  </si>
  <si>
    <t>28.1.02.7Z100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</si>
  <si>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</si>
  <si>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</si>
  <si>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t>Постановление администрации НАО от 10.01.2020 N 3-п "Об организации переобучения и повышения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</si>
  <si>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Переобучение и повышение квалификации женщин в период отпуска по уходу за ребёнком в возрасте до трёх лет</t>
  </si>
  <si>
    <t>28.1.Р2.54610</t>
  </si>
  <si>
    <t>Стипендия в период обучения</t>
  </si>
  <si>
    <t>средний размер 9,6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</si>
  <si>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</si>
  <si>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</si>
  <si>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02.01.77010</t>
  </si>
  <si>
    <t>02.1.01.7Р020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</si>
  <si>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</si>
  <si>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</si>
  <si>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>11.6.00.78090</t>
  </si>
  <si>
    <t>11.6.01.78090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</si>
  <si>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</si>
  <si>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</si>
  <si>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11.6.02.78100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</si>
  <si>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5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</si>
  <si>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</si>
  <si>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>11.5.78080</t>
  </si>
  <si>
    <t>11.5.00.78080</t>
  </si>
  <si>
    <t xml:space="preserve"> компенсации части процентов, начисленных банком или иным юридическим лицом за пользование кредитом (займом)</t>
  </si>
  <si>
    <t>Реализация мероприятий по обеспечению жильём молодых семей</t>
  </si>
  <si>
    <t>11.5.03.R4970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</si>
  <si>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</si>
  <si>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</si>
  <si>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>19.1.00.78700</t>
  </si>
  <si>
    <t>31.2.01.7В140</t>
  </si>
  <si>
    <t>средний размер 5,0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</si>
  <si>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</si>
  <si>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19.1.00.78730</t>
  </si>
  <si>
    <t>31.2.01.7В130</t>
  </si>
  <si>
    <t>средний размер 4,150</t>
  </si>
  <si>
    <t>постановление администрации НАО от 28.02.2017       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</si>
  <si>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 xml:space="preserve">19.6.00.78740
</t>
  </si>
  <si>
    <t>02.1.02.7Р120</t>
  </si>
  <si>
    <t>в среднем на 1 чел/дн 1,1</t>
  </si>
  <si>
    <t>Создание условий для повышения эффективности деятельности социально ориентированных некоммерческих организаций</t>
  </si>
  <si>
    <t>19.5.01.7С950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</si>
  <si>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</si>
  <si>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</si>
  <si>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</si>
  <si>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</si>
  <si>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Участие представителей Ненецкого автономного округа в выездных мероприятиях патриотической направленности</t>
  </si>
  <si>
    <t>16.3.01.7М110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</si>
  <si>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</si>
  <si>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</si>
  <si>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28.2.01.7Z120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</si>
  <si>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</si>
  <si>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28.4.02.7Z130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</si>
  <si>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</si>
  <si>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январь 2022 г.</t>
  </si>
  <si>
    <t>план на 2022 год</t>
  </si>
  <si>
    <t>19.6.02.7А110</t>
  </si>
  <si>
    <t>19.7.01.7П090</t>
  </si>
  <si>
    <t>19.7.01.7П100</t>
  </si>
  <si>
    <t>19.7.04.7П220</t>
  </si>
  <si>
    <t>18.2.09.77030</t>
  </si>
  <si>
    <t>3</t>
  </si>
  <si>
    <t>19.Ц.00.54620</t>
  </si>
  <si>
    <t>Единовременная компенсационная выплата на проведение ремонта жилого помещения, расположенного на территории Ненецкого автономного округа, отдельным категориям граждан</t>
  </si>
  <si>
    <t>средний размер 1,585</t>
  </si>
  <si>
    <t>Контингент (чел)              план на 2022</t>
  </si>
  <si>
    <t>11,8975               17,84625                                      23,795</t>
  </si>
  <si>
    <t>средний размер 1,6055</t>
  </si>
  <si>
    <t>средний размер 1,24820</t>
  </si>
  <si>
    <t>средний размер 1,24850</t>
  </si>
  <si>
    <t>300                    250                               1045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</si>
  <si>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</si>
  <si>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19.1.12.R4040</t>
  </si>
  <si>
    <t>15,68362</t>
  </si>
  <si>
    <t>1,48424</t>
  </si>
  <si>
    <t xml:space="preserve"> сред.размер 9,6</t>
  </si>
  <si>
    <t xml:space="preserve"> сред.размер    6,0</t>
  </si>
  <si>
    <t>500,0;                  30,0;                         150,0</t>
  </si>
  <si>
    <t>16                         16                            1</t>
  </si>
  <si>
    <t>45             20               20</t>
  </si>
  <si>
    <t>1,1               1,33948</t>
  </si>
  <si>
    <t>1655                             2220</t>
  </si>
  <si>
    <t xml:space="preserve"> 6,167        6,957             7,295</t>
  </si>
  <si>
    <t>27                25              41</t>
  </si>
  <si>
    <t>222/372</t>
  </si>
  <si>
    <t>1136/3190</t>
  </si>
  <si>
    <t>средний размер 18,6</t>
  </si>
  <si>
    <t>4/5</t>
  </si>
  <si>
    <t>410/460</t>
  </si>
  <si>
    <t>42/42</t>
  </si>
  <si>
    <t>Средний размер 64,7</t>
  </si>
  <si>
    <t>45,672 путевки 3,67 проживан   42,189 авиабилеты</t>
  </si>
  <si>
    <t>22 ребенка 2 сопров</t>
  </si>
  <si>
    <t>путевки 51,3 / ср.размер ст-сти рейса вертолета 1654,8 / размер чартерного рейса 14943,5</t>
  </si>
  <si>
    <t>ср.размер прож-я 51,3/ ср.размер прож-я в НМ 4,4/ср. размер проезда до НМ 174,2/чартер 1086,9</t>
  </si>
  <si>
    <t>18</t>
  </si>
  <si>
    <t>ср.размер ст-ти путевки 65,6</t>
  </si>
  <si>
    <t>150/60</t>
  </si>
  <si>
    <t>33</t>
  </si>
  <si>
    <t>15/15</t>
  </si>
  <si>
    <t>11/11</t>
  </si>
  <si>
    <t>от 6,8359        до 7,5954</t>
  </si>
  <si>
    <t>53/92</t>
  </si>
  <si>
    <t>средний полугодовой размер 1,90091</t>
  </si>
  <si>
    <t>161,8/215,7</t>
  </si>
  <si>
    <t>22/5</t>
  </si>
  <si>
    <t>49/53</t>
  </si>
  <si>
    <t>13/20</t>
  </si>
  <si>
    <t>10,08315</t>
  </si>
  <si>
    <t>143/209</t>
  </si>
  <si>
    <t>2880           260</t>
  </si>
  <si>
    <t>5,0                  10,0</t>
  </si>
  <si>
    <t>ср.размер ст-сти 231,1</t>
  </si>
  <si>
    <t>ср.размер 7,651</t>
  </si>
  <si>
    <t>средний размер 22,0</t>
  </si>
  <si>
    <t>6</t>
  </si>
  <si>
    <t>10</t>
  </si>
  <si>
    <t xml:space="preserve">19.1.09.R007; </t>
  </si>
  <si>
    <t>Расходы на доставку региональных социальных доплат к пенсии</t>
  </si>
  <si>
    <t>19.1.09.7С500</t>
  </si>
  <si>
    <t>сред.размер 5,420</t>
  </si>
  <si>
    <t>7,55664</t>
  </si>
  <si>
    <t>3,226                         3,633</t>
  </si>
  <si>
    <t>2640      7149</t>
  </si>
  <si>
    <t>сред.размер 1,3</t>
  </si>
  <si>
    <t>сред.размер 2,86</t>
  </si>
  <si>
    <t>сред.размер 2,2</t>
  </si>
  <si>
    <t>сред.размер 1,8</t>
  </si>
  <si>
    <t>от 3,23544 до 16,1772</t>
  </si>
  <si>
    <t>2470/3622</t>
  </si>
  <si>
    <t>8/10</t>
  </si>
  <si>
    <t>от 5,85075        до 17,55226</t>
  </si>
  <si>
    <t>11</t>
  </si>
  <si>
    <t>0,4102</t>
  </si>
  <si>
    <t>3                           3</t>
  </si>
  <si>
    <t>147/214</t>
  </si>
  <si>
    <t>13,42071   16,10485</t>
  </si>
  <si>
    <t>112                    5</t>
  </si>
  <si>
    <t>средний размер 4,307</t>
  </si>
  <si>
    <t>средний размер 32,4</t>
  </si>
  <si>
    <t>9,63748</t>
  </si>
  <si>
    <t>сред.размер 2,90741</t>
  </si>
  <si>
    <t>30</t>
  </si>
  <si>
    <t>средний размер 4,233</t>
  </si>
  <si>
    <t>5,0                         3,0</t>
  </si>
  <si>
    <t>5                      15</t>
  </si>
  <si>
    <t xml:space="preserve">                   27.Ц.00.R0860</t>
  </si>
  <si>
    <t>от 0,001           до 6,0</t>
  </si>
  <si>
    <t>сред.размер 350,0</t>
  </si>
  <si>
    <t>средний размер 4,84</t>
  </si>
  <si>
    <t>средний размер 5,7</t>
  </si>
  <si>
    <t>проезд 24,77/ проживание 3,664</t>
  </si>
  <si>
    <t>средний размер 9,7</t>
  </si>
  <si>
    <t>средний размер 23,8</t>
  </si>
  <si>
    <t>до 38,5</t>
  </si>
  <si>
    <t>до 27,5</t>
  </si>
  <si>
    <t>до 276,31</t>
  </si>
  <si>
    <t>средний размер 1,68</t>
  </si>
  <si>
    <t xml:space="preserve"> средний размер 1,2</t>
  </si>
  <si>
    <t>в среднем на 1 чел/дн 1,5  по квр 500/600/800  средний размер 21,62</t>
  </si>
  <si>
    <t>Ежемесячная компенсационная денежная выплата  реабилитированным лицам</t>
  </si>
  <si>
    <t>от 0,8                 до 1,9</t>
  </si>
  <si>
    <t>Предоставление гражданам, страдающим наркологическими заболеваниями, сертификатов на оплату услуг по социальной реабилитации и ресоциализации</t>
  </si>
  <si>
    <t>средний размер 1 поездки 0,042</t>
  </si>
  <si>
    <t>19.1.12.7С630</t>
  </si>
  <si>
    <t>ср.размер с-сти 1 кв.м.в НАО 69,126</t>
  </si>
  <si>
    <t>1/36 кв.м</t>
  </si>
  <si>
    <t xml:space="preserve">              Постановления Правительства Российской Федерации</t>
  </si>
  <si>
    <t>средний размер   2,16/1,2</t>
  </si>
  <si>
    <t>Обеспечение лекарственными препаратами и изделиями медицинского назначения отдельных категорий граждан</t>
  </si>
  <si>
    <t>средний размер 1846,31</t>
  </si>
  <si>
    <t>8 МО</t>
  </si>
  <si>
    <t>от 30,0 до 180,0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</si>
  <si>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</si>
  <si>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Средний размер12,9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</si>
  <si>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(по договорам с юр. Лицами)</t>
  </si>
  <si>
    <t>Контингент</t>
  </si>
  <si>
    <t>ЯНВАРЬ 2022</t>
  </si>
  <si>
    <t>Доплаты к пенсии лицам, замещавшим государственные должности Ненецкого автономного округа, в соответствии с законом Ненецкого автономного округа от 6 января 2005 года № 538-оз "О статусе лиц, замещающих государственные должности Ненецкого автономного округа"</t>
  </si>
  <si>
    <t>Доплаты к пенсии государственным гражданским служащим в соответствии с законом Ненецкого автономного округа от 1 декабря 2005 года № 636-оз "О государственной гражданской службе Ненецкого автономного округа"</t>
  </si>
  <si>
    <t>34/35</t>
  </si>
  <si>
    <t>Материальная помощь участникам боевых действий и вооружённых конфликтов в Афганистане, Чеченской республике и других локальных войн (оплата обучения)</t>
  </si>
  <si>
    <t>Материальная помощь участникам боевых действий и вооружённых конфликтов в Афганистане, Чеченской республике и других локальных войн на ремонт</t>
  </si>
  <si>
    <t>38/68</t>
  </si>
  <si>
    <t>февраль 2022 г.</t>
  </si>
  <si>
    <t>Постановление Правительства Российской Федерации от 19 декабря 2016 г. № 1403 «О программе государственных гарантий бесплатного оказания гражданам медицинской помощи на 2017 год и на плановый период 2018 и 2019 годов» (распоряжение Правительства Российской Федерации от 22 декабря 2016 г. N 2771-р)</t>
  </si>
  <si>
    <t>произведена оплата за предоставление информационных услуг в средствах массовой информации</t>
  </si>
  <si>
    <t>1247/1594</t>
  </si>
  <si>
    <r>
      <t xml:space="preserve">специалистов </t>
    </r>
    <r>
      <rPr>
        <b/>
        <u/>
        <sz val="9"/>
        <rFont val="Times New Roman"/>
        <family val="1"/>
        <charset val="204"/>
      </rPr>
      <t>ветеринарии</t>
    </r>
    <r>
      <rPr>
        <sz val="9"/>
        <rFont val="Times New Roman"/>
        <family val="1"/>
        <charset val="204"/>
      </rPr>
      <t>, работающих в сельских населенных пунктах Ненецкого автономного округа (ОСЗН, пенсы)</t>
    </r>
  </si>
  <si>
    <r>
      <t xml:space="preserve">специалистов </t>
    </r>
    <r>
      <rPr>
        <b/>
        <u/>
        <sz val="9"/>
        <rFont val="Times New Roman"/>
        <family val="1"/>
        <charset val="204"/>
      </rPr>
      <t>культуры</t>
    </r>
    <r>
      <rPr>
        <sz val="9"/>
        <rFont val="Times New Roman"/>
        <family val="1"/>
        <charset val="204"/>
      </rPr>
      <t>, работающих в сельских населенных пунктах Ненецкого автономного округа (ОСЗН, пенсы)</t>
    </r>
  </si>
  <si>
    <r>
      <t xml:space="preserve">специалистов </t>
    </r>
    <r>
      <rPr>
        <b/>
        <u/>
        <sz val="9"/>
        <rFont val="Times New Roman"/>
        <family val="1"/>
        <charset val="204"/>
      </rPr>
      <t>социальной работы</t>
    </r>
    <r>
      <rPr>
        <sz val="9"/>
        <rFont val="Times New Roman"/>
        <family val="1"/>
        <charset val="204"/>
      </rPr>
      <t>, работающих в сельских населенных пунктах Ненецкого автономного округа (ОСЗН, пенсы)</t>
    </r>
  </si>
  <si>
    <r>
      <t>специалистов</t>
    </r>
    <r>
      <rPr>
        <b/>
        <u/>
        <sz val="9"/>
        <rFont val="Times New Roman"/>
        <family val="1"/>
        <charset val="204"/>
      </rPr>
      <t xml:space="preserve"> образования,</t>
    </r>
    <r>
      <rPr>
        <sz val="9"/>
        <rFont val="Times New Roman"/>
        <family val="1"/>
        <charset val="204"/>
      </rPr>
      <t xml:space="preserve"> работающих в сельских населенных пунктах Ненецкого автономного округа (ОСЗН, пенсы)</t>
    </r>
  </si>
  <si>
    <r>
      <t xml:space="preserve">специалистов </t>
    </r>
    <r>
      <rPr>
        <b/>
        <u/>
        <sz val="9"/>
        <rFont val="Times New Roman"/>
        <family val="1"/>
        <charset val="204"/>
      </rPr>
      <t>здравоохранени</t>
    </r>
    <r>
      <rPr>
        <sz val="9"/>
        <rFont val="Times New Roman"/>
        <family val="1"/>
        <charset val="204"/>
      </rPr>
      <t>я, работающих в сельских населенных пунктах Ненецкого автономного округа (ОСЗН, пенсы)</t>
    </r>
  </si>
  <si>
    <t>230/372</t>
  </si>
  <si>
    <t>4</t>
  </si>
  <si>
    <t>7/8</t>
  </si>
  <si>
    <t>11/13</t>
  </si>
  <si>
    <t>420 / 471</t>
  </si>
  <si>
    <t>55</t>
  </si>
  <si>
    <t>22</t>
  </si>
  <si>
    <t>49/56</t>
  </si>
  <si>
    <t>5/5</t>
  </si>
  <si>
    <t>148/214</t>
  </si>
  <si>
    <t>192/198</t>
  </si>
  <si>
    <t>47/3</t>
  </si>
  <si>
    <t>2511 / 3683</t>
  </si>
  <si>
    <t>26</t>
  </si>
  <si>
    <t>37</t>
  </si>
  <si>
    <t>150 / 219</t>
  </si>
  <si>
    <t>5</t>
  </si>
  <si>
    <t xml:space="preserve">субсидия на приобретение (строительство) жилой площади </t>
  </si>
  <si>
    <t>1/1</t>
  </si>
  <si>
    <t>39/69</t>
  </si>
  <si>
    <t>организация проезда беременных женщин, проживающих в сельских населенных пунктах Ненецкого автономного округа в медицинские организации Ненецкого автономного округа</t>
  </si>
  <si>
    <t>Средний размер 5,8</t>
  </si>
  <si>
    <t>11/18</t>
  </si>
  <si>
    <t>сред.размер 1,585</t>
  </si>
  <si>
    <t>Средний размер 15,43</t>
  </si>
  <si>
    <t>Создание условий для повышения эффективности деятельности социально ориентированных некоммерческих организаций - СОНКО</t>
  </si>
  <si>
    <t>окружной бюджет</t>
  </si>
  <si>
    <t>ст.17 Федерального закона от 24.11.95г. ( ред. 28.06.2021) №181-ФЗ «О социальной защите инвалидов Российской Федерации»</t>
  </si>
  <si>
    <t>Ежемесячные компенсационные выплаты лицам, родившимся в 1927-1945 годах</t>
  </si>
  <si>
    <t xml:space="preserve">Примечания : </t>
  </si>
  <si>
    <r>
      <t xml:space="preserve">Контингент </t>
    </r>
    <r>
      <rPr>
        <b/>
        <sz val="9"/>
        <color theme="1"/>
        <rFont val="Times New Roman"/>
        <family val="1"/>
        <charset val="204"/>
      </rPr>
      <t>факт  нарастающим с начала года</t>
    </r>
    <r>
      <rPr>
        <sz val="9"/>
        <color theme="1"/>
        <rFont val="Times New Roman"/>
        <family val="1"/>
        <charset val="204"/>
      </rPr>
      <t>, (чел.), а в части мер социальной поддержки детей (получателей/детей)</t>
    </r>
  </si>
  <si>
    <t>Федеральный закон от 24.11.95г. №181-ФЗ «О социальной защите инвалидов Российской Федерации»</t>
  </si>
  <si>
    <t xml:space="preserve">Закон Российской Федерации от 15.05.1991г. № 1244-ОЗ социальной защите граждан, подвергшихся воздействию радиации вследствие катастрофы на Чернобыльской АЭС» </t>
  </si>
  <si>
    <t>Постановление Правительства Российской Федерации от 19 декабря 2016 г. № 1403 «О программе государственных гарантий бесплатного оказания гражданам
медицинской помощи на 2017 год и на плановый период 2018 и 2019 годов» (распоряжение Правительства Российской Федерации от 22 декабря 2016 г. N 2771-р)</t>
  </si>
  <si>
    <t xml:space="preserve"> п. 1 ст. 2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</si>
  <si>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ч. 2 ст. 2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</si>
  <si>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п. 2 ст. 2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</si>
  <si>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п.3 ст.2 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</si>
  <si>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ст.1 п.1 ч.9 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</si>
  <si>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ст.1 п.1 пп.5 ч.5.1 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</si>
  <si>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п. 3 ст. 1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</si>
  <si>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средний размер   1,2;                                    в I и  IV Квартале 2,16</t>
  </si>
  <si>
    <t>п.2. ст.2.2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</si>
  <si>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п.1. ст.2.24Закона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</si>
  <si>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ст. 4.7 Закона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</si>
  <si>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1,33948</t>
  </si>
  <si>
    <t xml:space="preserve">ч.7 ст1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</si>
  <si>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п.1 ст 3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</si>
  <si>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ст.4.10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</si>
  <si>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п.1 ст.4.1 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</si>
  <si>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п.1 ст.4.6 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</si>
  <si>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п.1 ст 2.5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</si>
  <si>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 xml:space="preserve">п.1 ст.4.11  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</t>
  </si>
  <si>
    <t>Ежемесячные компенсационные денежные выплаты ветеранам и инвалидам боевых действий</t>
  </si>
  <si>
    <t xml:space="preserve">п. 1 ст. 2 Закона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</si>
  <si>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>Единовременное денежное пособие детям-сиротам и детям, оставшимся без попечения родителей, переданным на усыновление в семьи граждан</t>
  </si>
  <si>
    <t xml:space="preserve">ч.1.1 ст.2 Закона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</si>
  <si>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>Ежемесячное денежное пособие детям-сиротам и детям, оставшимся без попечения родителей, переданным на усыновление в семьи граждан</t>
  </si>
  <si>
    <t xml:space="preserve">п. 1.1 ст. 2 Закона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</si>
  <si>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Закона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</si>
  <si>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>ст. 36,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</si>
  <si>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в соотв-ии с ПМП для пенсионеров размер 20 127,0</t>
  </si>
  <si>
    <t xml:space="preserve"> 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 (Постановление администрации НАО от 05.02.2014 N 26-п "Об утверждении Порядка перечисления (выплаты, вручения) </t>
  </si>
  <si>
    <t>п. 4 ст. 5,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</si>
  <si>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Ежемесячная компенсационная денежная выплата лицам, имеющим звание «Ветеран труда» или звание «Ветеран труда Ненецкого автономного округа», и лицам, приравненным к ним</t>
  </si>
  <si>
    <t>пп 4, п. 1 ст. 6,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</si>
  <si>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Ежемесячная компенсационная денежная выплата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 и проживающим на территории Ненецкого автономного округа,</t>
  </si>
  <si>
    <t>п. 4 ст. 7,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</si>
  <si>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 2 ст. 8,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</si>
  <si>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абз. 1 ст. 10,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</si>
  <si>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 xml:space="preserve">Единовременная компенсационная выплата  ко Дню пожилого человека гражданам пожилого возраста, за исключением лиц, достигших возраста 70 лет, проживающим на территории Ненецкого автономного округа, имеющим стаж работы в Ненецком автономном округе не менее 15 лет
</t>
  </si>
  <si>
    <t>абз. 2 ст. 10,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</si>
  <si>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 xml:space="preserve"> Единовременная компенсационная выплата гражданам, достигшим возраста 70 лет, проживающим на территории Ненецкого автономного округа, имеющим стаж работы в Ненецком автономном округе не менее 15 лет, ежегодно предоставляется единовременная компенсационная выплата ко Дню пожилого человека
</t>
  </si>
  <si>
    <t>п. 2, ст. 42,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</si>
  <si>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компенсационной выплаты лицам, проработавшим в тылу на неоккупированных территориях не менее шести месяцев в период с 22 июня 1941 года по 9 мая 1945 года,</t>
  </si>
  <si>
    <t>9,82363</t>
  </si>
  <si>
    <t>п. 3 ст. 42,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</si>
  <si>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 xml:space="preserve"> 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</si>
  <si>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 8 ст. 42,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</si>
  <si>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Ежемесячные компенсационные выплаты неработающим трудоспособным лицам, осуществляющим уход за инвалидами I группы, либо престарелым гражданином, нуждающимся в постоянном постороннем уходе по заключению лечебного учреждения или достигшим 80 лет, а также за ребёнком - инвалидом в возрасте до 18 лет</t>
  </si>
  <si>
    <t>п. 7ст. 42,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</si>
  <si>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 xml:space="preserve">Ежемесячные компенсационные выплаты участникам событий на космодроме "Плесецк" 18 марта 1980 года
</t>
  </si>
  <si>
    <t xml:space="preserve">закон Ненецкого автономного округа от 27 ноября 2008 года  N 87-ОЗ "О дополнительных мерах социальной поддержки участников и инвалидов Великой Отечественной войны"
</t>
  </si>
  <si>
    <t xml:space="preserve">закон Ненецкого автономного округа от 27 ноября 2008 года N 87-ОЗ "О дополнительных мерах социальной поддержки участников и инвалидов Великой Отечественной войны"
</t>
  </si>
  <si>
    <t>п.1 ч.4 ст.44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</si>
  <si>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п.1 ч.3  ст.44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</si>
  <si>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п.1.ст.5 ч.4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</si>
  <si>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пп 1-3, п. 1ст. 6,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</si>
  <si>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</si>
  <si>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ст. 35 гл.4,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№121-ОЗ;                                                                                 постановление Администрации НАО от 27.07.2017 № 246-п</t>
  </si>
  <si>
    <t xml:space="preserve"> Государственная социальная помощь малоимущим семьям, малоимущим одиноко проживающим гражданам, иным категориям граждан, предусмотренных Федеральным законом «О государственной социальной помощи»</t>
  </si>
  <si>
    <t>п. 6 ст. 7,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</si>
  <si>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 1 ч.1 ст. 44,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</si>
  <si>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ст. 14,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</si>
  <si>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Предоставление ежемесячного пособия на ребенка (дети / родители)</t>
  </si>
  <si>
    <t>ст. 16,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</si>
  <si>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ст. 18,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</si>
  <si>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Единовременное пособие при рождении  2, 3 ребенка и последующих детей (дети/родители)</t>
  </si>
  <si>
    <t xml:space="preserve">статья 22 Закон НАО от 20.12.2013 N 121-ОЗ "О мерах социальной поддержки отдельных категорий граждан, проживающих на территории Ненецкого автономного округа" </t>
  </si>
  <si>
    <t>0,41022</t>
  </si>
  <si>
    <t>ст. 23,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</si>
  <si>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 1ст. 24,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</si>
  <si>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ст. 39 гл 5 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</si>
  <si>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п.12 ст.24 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</si>
  <si>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п. 8,10,11 ст. 24, Закона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</si>
  <si>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средний размер 32,35440</t>
  </si>
  <si>
    <t xml:space="preserve"> средний размер 53,924</t>
  </si>
  <si>
    <t>10,447303</t>
  </si>
  <si>
    <t>30,0                      23,42</t>
  </si>
  <si>
    <t>2                           6</t>
  </si>
  <si>
    <t>за март 2022 г.</t>
  </si>
  <si>
    <r>
      <t>Контингент  за</t>
    </r>
    <r>
      <rPr>
        <b/>
        <sz val="9"/>
        <color theme="1"/>
        <rFont val="Times New Roman"/>
        <family val="1"/>
        <charset val="204"/>
      </rPr>
      <t xml:space="preserve"> текущий месяц </t>
    </r>
    <r>
      <rPr>
        <sz val="9"/>
        <color theme="1"/>
        <rFont val="Times New Roman"/>
        <family val="1"/>
        <charset val="204"/>
      </rPr>
      <t>(кол-во получателей/кол-во выплат)       март   2022</t>
    </r>
  </si>
  <si>
    <t>средний размер 1248,2</t>
  </si>
  <si>
    <t>11,8975 - 50%</t>
  </si>
  <si>
    <t>17,84625 - 75%</t>
  </si>
  <si>
    <t>23,795 - 100%</t>
  </si>
  <si>
    <t>25,188/250/30/100</t>
  </si>
  <si>
    <t>57/22/14/22</t>
  </si>
  <si>
    <t>46/6/0/0</t>
  </si>
  <si>
    <t>14/2/0/0</t>
  </si>
  <si>
    <t>15,71384</t>
  </si>
  <si>
    <t>433/433</t>
  </si>
  <si>
    <t>410/410</t>
  </si>
  <si>
    <t>39/40</t>
  </si>
  <si>
    <t>32/33</t>
  </si>
  <si>
    <t>16</t>
  </si>
  <si>
    <t>143/107</t>
  </si>
  <si>
    <t>134/108</t>
  </si>
  <si>
    <t>129/106</t>
  </si>
  <si>
    <t>235/383</t>
  </si>
  <si>
    <t>231/380</t>
  </si>
  <si>
    <t>1166/3298</t>
  </si>
  <si>
    <t>1143/3198</t>
  </si>
  <si>
    <t>13/14</t>
  </si>
  <si>
    <t>437/493</t>
  </si>
  <si>
    <t>409/453</t>
  </si>
  <si>
    <t>82</t>
  </si>
  <si>
    <t>31</t>
  </si>
  <si>
    <t>149/215</t>
  </si>
  <si>
    <t>139/202</t>
  </si>
  <si>
    <t>185/191</t>
  </si>
  <si>
    <t>14</t>
  </si>
  <si>
    <t>услуги</t>
  </si>
  <si>
    <t>90/90</t>
  </si>
  <si>
    <t>85/86</t>
  </si>
  <si>
    <t>1691/2407</t>
  </si>
  <si>
    <t>1623/2300</t>
  </si>
  <si>
    <t>58/83</t>
  </si>
  <si>
    <t>55/80</t>
  </si>
  <si>
    <t>856/1143</t>
  </si>
  <si>
    <t>818/1097</t>
  </si>
  <si>
    <t>103/153</t>
  </si>
  <si>
    <t>97/140</t>
  </si>
  <si>
    <t>151/220</t>
  </si>
  <si>
    <t>143/207</t>
  </si>
  <si>
    <t>64/104</t>
  </si>
  <si>
    <t>62/110</t>
  </si>
  <si>
    <t>10/10</t>
  </si>
  <si>
    <t>средний размер 928,4</t>
  </si>
  <si>
    <t>39/70</t>
  </si>
  <si>
    <t>39/68</t>
  </si>
  <si>
    <t xml:space="preserve">6,0/2,0/2,5/0,01/0,005 </t>
  </si>
  <si>
    <t>3/14/3/220/180</t>
  </si>
  <si>
    <t>627/4</t>
  </si>
  <si>
    <t>Средний размер  12,9</t>
  </si>
  <si>
    <t>ср. размер 1,133</t>
  </si>
  <si>
    <t>-</t>
  </si>
  <si>
    <t>приобретение наградной
продукции при проведении
конкурса "Лучший
работодатель"</t>
  </si>
  <si>
    <t xml:space="preserve"> Информирование на рынке труда Ненецкого автономного округа</t>
  </si>
  <si>
    <t>Организация проведения оплачиваемых общественных работ</t>
  </si>
  <si>
    <t>Организация временного трудоустройства безработных граждан, испытывающих трудности в поиске работы</t>
  </si>
  <si>
    <t xml:space="preserve">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</si>
  <si>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</si>
  <si>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Содействие самозанятости безработных граждан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</si>
  <si>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</si>
  <si>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Профессиональная подготовка, переподготовка и повышение квалификации безработных граждан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</si>
  <si>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</si>
  <si>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Содействие гражданам в поиске подходящей работы, а работодателям в подборе необходимых работников</t>
  </si>
  <si>
    <t>Организация временного трудоустройства студентов, обучающихся по очной форме обучения в образовательных организациях высшего образования или профессиональных образовательных организациях, в свободное от учёбы время</t>
  </si>
  <si>
    <t>ВСЕГО: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</si>
  <si>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 (ДЗТ и СЗН)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</si>
  <si>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 (ГБУ СОН НАО "КЦСО")</t>
  </si>
  <si>
    <t>в среднем на 1 чел/дн 1,5  по квр 500/600/800  средний размер 21,63</t>
  </si>
  <si>
    <t>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</si>
  <si>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Единовременное пособие выпускникам государственных организаций для детей-сирот и детей, оставшихся без попечения родителей</t>
  </si>
  <si>
    <t>Вознаграждение лицам, осуществляющим на договорной основе постинтернатный патронат</t>
  </si>
  <si>
    <t>23 - наставники          33 дети - сироты</t>
  </si>
  <si>
    <t>12 - наставники      15  дети - сироты</t>
  </si>
  <si>
    <t>29/30</t>
  </si>
  <si>
    <t>234/358</t>
  </si>
  <si>
    <t>1143 / 3223</t>
  </si>
  <si>
    <t>1097/3072</t>
  </si>
  <si>
    <t>390/435</t>
  </si>
  <si>
    <t>144/208</t>
  </si>
  <si>
    <t>185/198</t>
  </si>
  <si>
    <t>20/3</t>
  </si>
  <si>
    <t>2508/3504</t>
  </si>
  <si>
    <t>7/9</t>
  </si>
  <si>
    <t>148/211</t>
  </si>
  <si>
    <t>1184/1506</t>
  </si>
  <si>
    <t>Примечание                          ( получатели / дети)</t>
  </si>
  <si>
    <t>50%  - 259/324              75% - 136/167         100% - 789/1015</t>
  </si>
  <si>
    <t>Примечание (получатели/дети)</t>
  </si>
  <si>
    <t>50% - 332/263    75%  - 173/141   100% - 1037/809</t>
  </si>
  <si>
    <t>1213/1542</t>
  </si>
  <si>
    <t>50% - 267/338</t>
  </si>
  <si>
    <t>75% - 139/168</t>
  </si>
  <si>
    <t>100% - 821/1048</t>
  </si>
  <si>
    <t>1227/1554</t>
  </si>
  <si>
    <t>1261/1615</t>
  </si>
  <si>
    <t>39/67</t>
  </si>
  <si>
    <t>Постановление администрации НАО  от 20.11.2012 N 349-п"Государственная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</si>
  <si>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Контингент за ФЕВРАЛЬ 2022</t>
  </si>
  <si>
    <t xml:space="preserve">услуги </t>
  </si>
  <si>
    <t>Постановление Правительства Российской Федерации от 19 декабря 2016 г. № 1403 «О программе государственных гарантий бесплатного оказания гражданам медицинской помощи на 2017 год и на плановый период 2018 и 2019 годов» (распоряжение Правительства
Российской Федерации от 22 декабря 2016 г. N 2771-р)</t>
  </si>
  <si>
    <t>Закон НАО от 21.03.2012 N 17-ОЗ (ред. от 15.07.2013) "О внесении изменений в закон Ненецкого автономного округа "О развитии ипотечного жилищного кредитования в Ненецком автономном округе" (принят Собранием депутатов НАО 15.03.2012)</t>
  </si>
  <si>
    <t>Постановление администрации НАО от 14.11.2013 N 415-п (ред. от 01.04.2022) "Об утверждении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округе"округа" ( в редакции постановления администрации НАО от 28.12.2016 № 409-п) подпрограмма 5</t>
  </si>
  <si>
    <t>Закон НАО от 26.05.2014 N 28-ОЗ "О внесении изменений в статью 9.2 закона Ненецкого автономного округа "О поддержке семьи, материнства, отцовства и детства в Ненецком автономном округе" (принят Собранием депутатов НАО 20.05.2014)</t>
  </si>
  <si>
    <t>за апрель  2022 г.</t>
  </si>
  <si>
    <r>
      <t>Контингент  за</t>
    </r>
    <r>
      <rPr>
        <b/>
        <sz val="9"/>
        <color theme="1"/>
        <rFont val="Times New Roman"/>
        <family val="1"/>
        <charset val="204"/>
      </rPr>
      <t xml:space="preserve"> текущий месяц </t>
    </r>
    <r>
      <rPr>
        <sz val="9"/>
        <color theme="1"/>
        <rFont val="Times New Roman"/>
        <family val="1"/>
        <charset val="204"/>
      </rPr>
      <t>(кол-во получателей/кол-во выплат)  апрель  2022</t>
    </r>
  </si>
  <si>
    <t>1313/1682</t>
  </si>
  <si>
    <t>1313/1676</t>
  </si>
  <si>
    <t>50% - 287/364</t>
  </si>
  <si>
    <t>75% - 152/186</t>
  </si>
  <si>
    <t>100% -874/1126</t>
  </si>
  <si>
    <t>74/8/0/0</t>
  </si>
  <si>
    <t>28/2/0/0</t>
  </si>
  <si>
    <t>440/440</t>
  </si>
  <si>
    <t>391/391</t>
  </si>
  <si>
    <t>53/55</t>
  </si>
  <si>
    <t>44/46</t>
  </si>
  <si>
    <t>144/109</t>
  </si>
  <si>
    <t>137/108</t>
  </si>
  <si>
    <t>236/384</t>
  </si>
  <si>
    <t>24</t>
  </si>
  <si>
    <t>1180/3339</t>
  </si>
  <si>
    <t>1149/3224</t>
  </si>
  <si>
    <t>15/17</t>
  </si>
  <si>
    <t>2/2</t>
  </si>
  <si>
    <t>459/517</t>
  </si>
  <si>
    <t>423/469</t>
  </si>
  <si>
    <t>117</t>
  </si>
  <si>
    <t>41</t>
  </si>
  <si>
    <t>2/4</t>
  </si>
  <si>
    <t>1/2</t>
  </si>
  <si>
    <t>151/216</t>
  </si>
  <si>
    <t>135/197</t>
  </si>
  <si>
    <t>194/200</t>
  </si>
  <si>
    <t>184/192</t>
  </si>
  <si>
    <t>81/81</t>
  </si>
  <si>
    <t>1747/2490</t>
  </si>
  <si>
    <t>1665/2351</t>
  </si>
  <si>
    <t>60/86</t>
  </si>
  <si>
    <t>55/77</t>
  </si>
  <si>
    <t>879/1173</t>
  </si>
  <si>
    <t>839/1117</t>
  </si>
  <si>
    <t>107/160</t>
  </si>
  <si>
    <t>100/142</t>
  </si>
  <si>
    <t>156/225</t>
  </si>
  <si>
    <t>142/206</t>
  </si>
  <si>
    <t>64/110</t>
  </si>
  <si>
    <t>62/108</t>
  </si>
  <si>
    <t>8/8</t>
  </si>
  <si>
    <t>Содержание инвалидов в психоневрологических и иных специализированных домах-интернатах (ДЗТ и СЗН)</t>
  </si>
  <si>
    <t>36 - наставники          50 дети - сироты</t>
  </si>
  <si>
    <t>14 - наставники      19  дети - сироты</t>
  </si>
  <si>
    <t>37/62</t>
  </si>
  <si>
    <t>закон НАО от 11.12.2002 N 381-оз "О развитии ипотечного жилищного кредитования в Ненецком автономном округе"</t>
  </si>
  <si>
    <t>2/1</t>
  </si>
  <si>
    <t>0/1</t>
  </si>
  <si>
    <t>Произведен окончательный
расчет работодателю на
создание рабочего места для
инвалида, компенсирована
заработная плата за февраль,
март</t>
  </si>
  <si>
    <t>627/7</t>
  </si>
  <si>
    <t>0/3</t>
  </si>
  <si>
    <t>Единовременное пособие 5000,00 и денежная компенсация 143200,00 выплачено 2 воспитанникам - выпускницам</t>
  </si>
  <si>
    <t>Закон Ненецкого автономного округа от 26.02.2007 № 21-ОЗ «О поддержке семьи, материнства, отцовства и детства в Ненецком автономном округе»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</si>
</sst>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0\.0\.0000;;"/>
    <numFmt numFmtId="168" formatCode="000"/>
    <numFmt numFmtId="169" formatCode="00\.0\.00\.00000"/>
    <numFmt numFmtId="170" formatCode="0.000"/>
    <numFmt numFmtId="171" formatCode="0.0000"/>
    <numFmt numFmtId="172" formatCode="0.00000"/>
    <numFmt numFmtId="173" formatCode="0.000000"/>
    <numFmt numFmtId="174" formatCode="#,##0.00000"/>
    <numFmt numFmtId="175" formatCode="#,##0.00;[Red]\-#,##0.00;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color rgb="FF000000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.5"/>
      <color theme="1"/>
      <name val="Times New Roman"/>
      <family val="1"/>
      <charset val="204"/>
    </font>
    <font>
      <sz val="6"/>
      <color rgb="FF000000"/>
      <name val="TimesNewRomanPSM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29" fillId="0" borderId="0"/>
  </cellStyleXfs>
  <cellXfs count="634">
    <xf numFmtId="0" fontId="0" fillId="0" borderId="0" xfId="0"/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NumberFormat="1" applyFont="1" applyFill="1" applyAlignment="1" applyProtection="1">
      <alignment horizontal="center" vertical="center" wrapText="1"/>
      <protection hidden="1"/>
    </xf>
    <xf numFmtId="166" fontId="4" fillId="0" borderId="0" xfId="0" applyNumberFormat="1" applyFont="1" applyFill="1" applyAlignment="1" applyProtection="1">
      <alignment horizontal="center" vertical="center" wrapText="1"/>
      <protection hidden="1"/>
    </xf>
    <xf numFmtId="165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166" fontId="4" fillId="0" borderId="3" xfId="0" applyNumberFormat="1" applyFont="1" applyFill="1" applyBorder="1" applyAlignment="1" applyProtection="1">
      <alignment vertical="center" wrapText="1"/>
      <protection hidden="1"/>
    </xf>
    <xf numFmtId="166" fontId="5" fillId="0" borderId="0" xfId="0" applyNumberFormat="1" applyFont="1" applyFill="1" applyAlignment="1" applyProtection="1">
      <alignment horizontal="center" vertical="center" wrapText="1"/>
      <protection hidden="1"/>
    </xf>
    <xf numFmtId="166" fontId="5" fillId="2" borderId="0" xfId="0" applyNumberFormat="1" applyFont="1" applyFill="1" applyAlignment="1" applyProtection="1">
      <alignment horizontal="center" vertical="center" wrapText="1"/>
      <protection hidden="1"/>
    </xf>
    <xf numFmtId="166" fontId="4" fillId="2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vertical="center" wrapText="1"/>
      <protection hidden="1"/>
    </xf>
    <xf numFmtId="165" fontId="5" fillId="0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Fill="1" applyBorder="1" applyAlignment="1" applyProtection="1">
      <alignment vertical="center" wrapText="1"/>
      <protection hidden="1"/>
    </xf>
    <xf numFmtId="166" fontId="5" fillId="2" borderId="4" xfId="0" applyNumberFormat="1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66" fontId="6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vertical="center" wrapText="1"/>
      <protection hidden="1"/>
    </xf>
    <xf numFmtId="166" fontId="4" fillId="2" borderId="0" xfId="0" applyNumberFormat="1" applyFont="1" applyFill="1" applyAlignment="1" applyProtection="1">
      <alignment horizontal="center" vertical="center" wrapText="1"/>
      <protection hidden="1"/>
    </xf>
    <xf numFmtId="165" fontId="4" fillId="2" borderId="0" xfId="0" applyNumberFormat="1" applyFont="1" applyFill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166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4" xfId="1" applyNumberFormat="1" applyFont="1" applyFill="1" applyBorder="1" applyAlignment="1" applyProtection="1">
      <alignment vertical="center"/>
      <protection hidden="1"/>
    </xf>
    <xf numFmtId="165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vertical="center" wrapText="1"/>
      <protection hidden="1"/>
    </xf>
    <xf numFmtId="166" fontId="4" fillId="2" borderId="3" xfId="0" applyNumberFormat="1" applyFont="1" applyFill="1" applyBorder="1" applyAlignment="1" applyProtection="1">
      <alignment vertical="center" wrapText="1"/>
      <protection hidden="1"/>
    </xf>
    <xf numFmtId="166" fontId="5" fillId="2" borderId="4" xfId="1" applyNumberFormat="1" applyFont="1" applyFill="1" applyBorder="1" applyAlignment="1" applyProtection="1">
      <alignment horizontal="center" vertical="center"/>
      <protection hidden="1"/>
    </xf>
    <xf numFmtId="166" fontId="4" fillId="2" borderId="4" xfId="1" applyNumberFormat="1" applyFont="1" applyFill="1" applyBorder="1" applyAlignment="1" applyProtection="1">
      <alignment vertical="center"/>
      <protection hidden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 applyProtection="1">
      <alignment horizontal="center" vertical="center"/>
      <protection hidden="1"/>
    </xf>
    <xf numFmtId="166" fontId="12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0" applyNumberFormat="1" applyFont="1" applyFill="1" applyBorder="1" applyAlignment="1" applyProtection="1">
      <alignment vertical="center" wrapText="1"/>
      <protection hidden="1"/>
    </xf>
    <xf numFmtId="166" fontId="4" fillId="2" borderId="2" xfId="1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3" fontId="4" fillId="2" borderId="4" xfId="1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171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6" fillId="2" borderId="4" xfId="0" applyFont="1" applyFill="1" applyBorder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 applyProtection="1">
      <alignment horizontal="left" vertical="center" wrapText="1"/>
      <protection hidden="1"/>
    </xf>
    <xf numFmtId="3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4" xfId="1" applyNumberFormat="1" applyFont="1" applyFill="1" applyBorder="1" applyAlignment="1" applyProtection="1">
      <alignment horizontal="center" vertical="center"/>
      <protection hidden="1"/>
    </xf>
    <xf numFmtId="166" fontId="6" fillId="2" borderId="4" xfId="0" applyNumberFormat="1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>
      <alignment horizontal="center" vertical="center" wrapText="1"/>
    </xf>
    <xf numFmtId="166" fontId="2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172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>
      <alignment horizontal="left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166" fontId="8" fillId="2" borderId="4" xfId="2" applyNumberFormat="1" applyFont="1" applyFill="1" applyBorder="1" applyAlignment="1" applyProtection="1">
      <alignment horizontal="center" vertical="center" wrapText="1"/>
      <protection hidden="1"/>
    </xf>
    <xf numFmtId="166" fontId="9" fillId="2" borderId="4" xfId="2" applyNumberFormat="1" applyFont="1" applyFill="1" applyBorder="1" applyAlignment="1" applyProtection="1">
      <alignment horizontal="center" vertical="center" wrapText="1"/>
      <protection hidden="1"/>
    </xf>
    <xf numFmtId="170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49" fontId="11" fillId="2" borderId="4" xfId="2" applyNumberFormat="1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vertical="center" wrapText="1"/>
    </xf>
    <xf numFmtId="167" fontId="6" fillId="2" borderId="4" xfId="2" applyNumberFormat="1" applyFont="1" applyFill="1" applyBorder="1" applyAlignment="1" applyProtection="1">
      <alignment horizontal="center" vertical="center"/>
      <protection hidden="1"/>
    </xf>
    <xf numFmtId="172" fontId="4" fillId="2" borderId="4" xfId="0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168" fontId="8" fillId="2" borderId="4" xfId="2" applyNumberFormat="1" applyFont="1" applyFill="1" applyBorder="1" applyAlignment="1" applyProtection="1">
      <alignment horizontal="left" vertical="center" wrapText="1"/>
      <protection hidden="1"/>
    </xf>
    <xf numFmtId="0" fontId="2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5" fontId="4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3" applyNumberFormat="1" applyFont="1" applyFill="1" applyBorder="1" applyAlignment="1" applyProtection="1">
      <alignment horizontal="center" vertical="center" wrapText="1"/>
      <protection hidden="1"/>
    </xf>
    <xf numFmtId="14" fontId="6" fillId="2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11" fillId="2" borderId="4" xfId="0" applyNumberFormat="1" applyFont="1" applyFill="1" applyBorder="1" applyAlignment="1" applyProtection="1">
      <alignment horizontal="left" wrapText="1"/>
      <protection hidden="1"/>
    </xf>
    <xf numFmtId="0" fontId="12" fillId="2" borderId="4" xfId="0" applyFont="1" applyFill="1" applyBorder="1" applyAlignment="1" applyProtection="1">
      <alignment horizontal="left" vertical="center" wrapText="1"/>
      <protection hidden="1"/>
    </xf>
    <xf numFmtId="166" fontId="12" fillId="2" borderId="4" xfId="0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4" xfId="2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 applyProtection="1">
      <alignment horizontal="left" vertical="center" wrapText="1"/>
      <protection hidden="1"/>
    </xf>
    <xf numFmtId="165" fontId="16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4" xfId="0" applyNumberFormat="1" applyFont="1" applyFill="1" applyBorder="1" applyAlignment="1" applyProtection="1">
      <alignment horizontal="left" vertical="center" wrapText="1"/>
      <protection hidden="1"/>
    </xf>
    <xf numFmtId="165" fontId="13" fillId="2" borderId="4" xfId="0" applyNumberFormat="1" applyFont="1" applyFill="1" applyBorder="1" applyAlignment="1" applyProtection="1">
      <alignment vertical="center" wrapText="1"/>
      <protection hidden="1"/>
    </xf>
    <xf numFmtId="0" fontId="13" fillId="2" borderId="4" xfId="0" applyNumberFormat="1" applyFont="1" applyFill="1" applyBorder="1" applyAlignment="1" applyProtection="1">
      <alignment vertical="center" wrapText="1"/>
      <protection hidden="1"/>
    </xf>
    <xf numFmtId="172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4" xfId="0" applyNumberFormat="1" applyFont="1" applyFill="1" applyBorder="1" applyAlignment="1">
      <alignment horizontal="center" vertical="center" wrapText="1"/>
    </xf>
    <xf numFmtId="171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173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2" applyNumberFormat="1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174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/>
      <protection hidden="1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72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1" applyNumberFormat="1" applyFont="1" applyFill="1" applyBorder="1" applyAlignment="1" applyProtection="1">
      <alignment horizontal="center" vertical="center"/>
      <protection hidden="1"/>
    </xf>
    <xf numFmtId="1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left" vertical="center" wrapText="1"/>
      <protection hidden="1"/>
    </xf>
    <xf numFmtId="166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6" xfId="1" applyNumberFormat="1" applyFont="1" applyFill="1" applyBorder="1" applyAlignment="1" applyProtection="1">
      <alignment horizontal="center" vertical="center"/>
      <protection hidden="1"/>
    </xf>
    <xf numFmtId="0" fontId="25" fillId="2" borderId="4" xfId="0" applyFont="1" applyFill="1" applyBorder="1" applyAlignment="1" applyProtection="1">
      <alignment horizontal="left" vertical="center" wrapText="1"/>
      <protection hidden="1"/>
    </xf>
    <xf numFmtId="4" fontId="5" fillId="2" borderId="4" xfId="0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4" fontId="5" fillId="2" borderId="4" xfId="1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4" xfId="0" applyNumberFormat="1" applyFont="1" applyFill="1" applyBorder="1" applyAlignment="1" applyProtection="1">
      <alignment vertical="center" wrapText="1"/>
      <protection hidden="1"/>
    </xf>
    <xf numFmtId="0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left" wrapText="1"/>
      <protection hidden="1"/>
    </xf>
    <xf numFmtId="167" fontId="6" fillId="2" borderId="4" xfId="2" applyNumberFormat="1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wrapText="1"/>
      <protection hidden="1"/>
    </xf>
    <xf numFmtId="165" fontId="6" fillId="2" borderId="0" xfId="0" applyNumberFormat="1" applyFont="1" applyFill="1" applyAlignment="1" applyProtection="1">
      <alignment horizontal="center" vertical="center" wrapText="1"/>
      <protection hidden="1"/>
    </xf>
    <xf numFmtId="3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70" fontId="4" fillId="2" borderId="4" xfId="0" applyNumberFormat="1" applyFont="1" applyFill="1" applyBorder="1" applyAlignment="1" applyProtection="1">
      <alignment horizontal="center" vertical="center"/>
      <protection hidden="1"/>
    </xf>
    <xf numFmtId="167" fontId="8" fillId="2" borderId="4" xfId="2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2" borderId="4" xfId="0" applyNumberFormat="1" applyFont="1" applyFill="1" applyBorder="1" applyAlignment="1" applyProtection="1">
      <alignment horizontal="left" vertical="top" wrapText="1"/>
      <protection hidden="1"/>
    </xf>
    <xf numFmtId="166" fontId="5" fillId="2" borderId="4" xfId="0" applyNumberFormat="1" applyFont="1" applyFill="1" applyBorder="1" applyAlignment="1" applyProtection="1">
      <alignment horizontal="left" wrapText="1"/>
      <protection hidden="1"/>
    </xf>
    <xf numFmtId="166" fontId="5" fillId="2" borderId="4" xfId="0" applyNumberFormat="1" applyFont="1" applyFill="1" applyBorder="1" applyAlignment="1" applyProtection="1">
      <alignment horizontal="center" vertical="center"/>
      <protection hidden="1"/>
    </xf>
    <xf numFmtId="0" fontId="11" fillId="2" borderId="4" xfId="0" applyNumberFormat="1" applyFont="1" applyFill="1" applyBorder="1" applyAlignment="1" applyProtection="1">
      <alignment horizontal="left" vertical="center" wrapText="1"/>
      <protection hidden="1"/>
    </xf>
    <xf numFmtId="166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>
      <alignment horizontal="left" wrapText="1"/>
    </xf>
    <xf numFmtId="1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>
      <alignment horizontal="left" wrapText="1"/>
    </xf>
    <xf numFmtId="166" fontId="5" fillId="2" borderId="2" xfId="1" applyNumberFormat="1" applyFont="1" applyFill="1" applyBorder="1" applyAlignment="1" applyProtection="1">
      <alignment horizontal="center" vertical="center"/>
      <protection hidden="1"/>
    </xf>
    <xf numFmtId="169" fontId="8" fillId="2" borderId="4" xfId="5" applyNumberFormat="1" applyFont="1" applyFill="1" applyBorder="1" applyAlignment="1" applyProtection="1">
      <alignment horizontal="left" vertical="center" wrapText="1"/>
      <protection hidden="1"/>
    </xf>
    <xf numFmtId="169" fontId="8" fillId="2" borderId="4" xfId="2" applyNumberFormat="1" applyFont="1" applyFill="1" applyBorder="1" applyAlignment="1" applyProtection="1">
      <alignment horizontal="left" vertical="center" wrapText="1"/>
      <protection hidden="1"/>
    </xf>
    <xf numFmtId="169" fontId="30" fillId="2" borderId="4" xfId="2" applyNumberFormat="1" applyFont="1" applyFill="1" applyBorder="1" applyAlignment="1" applyProtection="1">
      <alignment horizontal="left" vertical="center" wrapText="1"/>
      <protection hidden="1"/>
    </xf>
    <xf numFmtId="14" fontId="4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166" fontId="5" fillId="2" borderId="3" xfId="0" applyNumberFormat="1" applyFont="1" applyFill="1" applyBorder="1" applyAlignment="1" applyProtection="1">
      <alignment vertical="center" wrapText="1"/>
      <protection hidden="1"/>
    </xf>
    <xf numFmtId="166" fontId="12" fillId="2" borderId="4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12" fillId="2" borderId="4" xfId="2" applyNumberFormat="1" applyFont="1" applyFill="1" applyBorder="1" applyAlignment="1" applyProtection="1">
      <alignment horizontal="center" vertical="center" wrapText="1"/>
      <protection hidden="1"/>
    </xf>
    <xf numFmtId="166" fontId="12" fillId="2" borderId="4" xfId="1" applyNumberFormat="1" applyFont="1" applyFill="1" applyBorder="1" applyAlignment="1" applyProtection="1">
      <alignment horizontal="center" vertical="center"/>
      <protection hidden="1"/>
    </xf>
    <xf numFmtId="166" fontId="12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175" fontId="27" fillId="2" borderId="0" xfId="0" applyNumberFormat="1" applyFont="1" applyFill="1" applyBorder="1" applyAlignment="1" applyProtection="1">
      <alignment horizontal="center" vertical="center" wrapText="1"/>
      <protection hidden="1"/>
    </xf>
    <xf numFmtId="175" fontId="27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horizontal="center" vertical="center" wrapText="1"/>
    </xf>
    <xf numFmtId="12" fontId="4" fillId="2" borderId="0" xfId="0" applyNumberFormat="1" applyFont="1" applyFill="1" applyAlignment="1" applyProtection="1">
      <alignment horizontal="center" vertical="center" wrapText="1"/>
      <protection hidden="1"/>
    </xf>
    <xf numFmtId="14" fontId="6" fillId="2" borderId="4" xfId="0" applyNumberFormat="1" applyFont="1" applyFill="1" applyBorder="1" applyAlignment="1">
      <alignment vertical="center" wrapText="1"/>
    </xf>
    <xf numFmtId="13" fontId="4" fillId="2" borderId="0" xfId="0" applyNumberFormat="1" applyFont="1" applyFill="1" applyAlignment="1" applyProtection="1">
      <alignment horizontal="center" vertical="center" wrapText="1"/>
      <protection hidden="1"/>
    </xf>
    <xf numFmtId="16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>
      <alignment wrapText="1"/>
    </xf>
    <xf numFmtId="49" fontId="11" fillId="2" borderId="4" xfId="2" applyNumberFormat="1" applyFont="1" applyFill="1" applyBorder="1" applyAlignment="1">
      <alignment vertical="center" wrapText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169" fontId="11" fillId="2" borderId="4" xfId="5" applyNumberFormat="1" applyFont="1" applyFill="1" applyBorder="1" applyAlignment="1" applyProtection="1">
      <alignment horizontal="left" vertical="center" wrapText="1"/>
      <protection hidden="1"/>
    </xf>
    <xf numFmtId="169" fontId="11" fillId="2" borderId="4" xfId="2" applyNumberFormat="1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3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2" xfId="1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2" xfId="1" applyNumberFormat="1" applyFont="1" applyFill="1" applyBorder="1" applyAlignment="1" applyProtection="1">
      <alignment horizontal="center" vertical="center"/>
      <protection hidden="1"/>
    </xf>
    <xf numFmtId="3" fontId="5" fillId="2" borderId="2" xfId="0" applyNumberFormat="1" applyFont="1" applyFill="1" applyBorder="1" applyAlignment="1">
      <alignment horizontal="center" vertical="center" wrapText="1"/>
    </xf>
    <xf numFmtId="166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49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" xfId="1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5" fillId="0" borderId="4" xfId="1" applyNumberFormat="1" applyFont="1" applyFill="1" applyBorder="1" applyAlignment="1" applyProtection="1">
      <alignment horizontal="center" vertical="center"/>
      <protection hidden="1"/>
    </xf>
    <xf numFmtId="3" fontId="5" fillId="0" borderId="4" xfId="1" applyNumberFormat="1" applyFont="1" applyFill="1" applyBorder="1" applyAlignment="1" applyProtection="1">
      <alignment horizontal="center" vertical="center"/>
      <protection hidden="1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vertical="center"/>
      <protection hidden="1"/>
    </xf>
    <xf numFmtId="166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vertical="center" wrapText="1"/>
      <protection hidden="1"/>
    </xf>
    <xf numFmtId="12" fontId="4" fillId="0" borderId="0" xfId="0" applyNumberFormat="1" applyFont="1" applyFill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left" vertical="center" wrapText="1"/>
      <protection hidden="1"/>
    </xf>
    <xf numFmtId="166" fontId="4" fillId="0" borderId="4" xfId="0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center" vertical="center"/>
      <protection hidden="1"/>
    </xf>
    <xf numFmtId="4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2" applyNumberFormat="1" applyFont="1" applyFill="1" applyBorder="1" applyAlignment="1" applyProtection="1">
      <alignment horizontal="center" vertical="center" wrapText="1"/>
      <protection hidden="1"/>
    </xf>
    <xf numFmtId="17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>
      <alignment horizontal="center" vertical="center" wrapText="1"/>
    </xf>
    <xf numFmtId="167" fontId="6" fillId="0" borderId="4" xfId="2" applyNumberFormat="1" applyFont="1" applyFill="1" applyBorder="1" applyAlignment="1" applyProtection="1">
      <alignment horizontal="center" vertical="center"/>
      <protection hidden="1"/>
    </xf>
    <xf numFmtId="0" fontId="10" fillId="0" borderId="4" xfId="2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 applyProtection="1">
      <alignment vertical="center"/>
      <protection hidden="1"/>
    </xf>
    <xf numFmtId="165" fontId="4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3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169" fontId="11" fillId="0" borderId="4" xfId="0" applyNumberFormat="1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Fill="1" applyBorder="1" applyAlignment="1" applyProtection="1">
      <alignment vertical="center" wrapText="1"/>
      <protection hidden="1"/>
    </xf>
    <xf numFmtId="1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4" xfId="1" applyNumberFormat="1" applyFont="1" applyFill="1" applyBorder="1" applyAlignment="1" applyProtection="1">
      <alignment horizontal="center" vertical="center"/>
      <protection hidden="1"/>
    </xf>
    <xf numFmtId="165" fontId="16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0" applyNumberFormat="1" applyFont="1" applyFill="1" applyBorder="1" applyAlignment="1" applyProtection="1">
      <alignment vertical="center" wrapText="1"/>
      <protection hidden="1"/>
    </xf>
    <xf numFmtId="0" fontId="13" fillId="0" borderId="4" xfId="0" applyNumberFormat="1" applyFont="1" applyFill="1" applyBorder="1" applyAlignment="1" applyProtection="1">
      <alignment vertical="center" wrapText="1"/>
      <protection hidden="1"/>
    </xf>
    <xf numFmtId="166" fontId="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  <protection hidden="1"/>
    </xf>
    <xf numFmtId="13" fontId="4" fillId="0" borderId="0" xfId="0" applyNumberFormat="1" applyFont="1" applyFill="1" applyAlignment="1" applyProtection="1">
      <alignment horizontal="center" vertical="center" wrapText="1"/>
      <protection hidden="1"/>
    </xf>
    <xf numFmtId="1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 wrapText="1"/>
      <protection hidden="1"/>
    </xf>
    <xf numFmtId="167" fontId="6" fillId="0" borderId="4" xfId="2" applyNumberFormat="1" applyFont="1" applyFill="1" applyBorder="1" applyAlignment="1" applyProtection="1">
      <alignment vertical="center"/>
      <protection hidden="1"/>
    </xf>
    <xf numFmtId="170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2" applyNumberFormat="1" applyFont="1" applyFill="1" applyBorder="1" applyAlignment="1" applyProtection="1">
      <alignment horizontal="center" vertical="center"/>
      <protection hidden="1"/>
    </xf>
    <xf numFmtId="165" fontId="4" fillId="0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Fill="1" applyBorder="1" applyAlignment="1" applyProtection="1">
      <alignment horizontal="left" vertical="top" wrapText="1"/>
      <protection hidden="1"/>
    </xf>
    <xf numFmtId="166" fontId="5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Fill="1" applyBorder="1" applyAlignment="1" applyProtection="1">
      <alignment vertical="center" wrapText="1"/>
      <protection hidden="1"/>
    </xf>
    <xf numFmtId="3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166" fontId="5" fillId="0" borderId="4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8" fontId="8" fillId="0" borderId="4" xfId="2" applyNumberFormat="1" applyFont="1" applyFill="1" applyBorder="1" applyAlignment="1" applyProtection="1">
      <alignment horizontal="left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166" fontId="12" fillId="0" borderId="4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wrapText="1"/>
      <protection hidden="1"/>
    </xf>
    <xf numFmtId="166" fontId="5" fillId="0" borderId="4" xfId="0" applyNumberFormat="1" applyFont="1" applyFill="1" applyBorder="1" applyAlignment="1" applyProtection="1">
      <alignment horizontal="left" wrapText="1"/>
      <protection hidden="1"/>
    </xf>
    <xf numFmtId="0" fontId="19" fillId="0" borderId="4" xfId="0" applyNumberFormat="1" applyFont="1" applyFill="1" applyBorder="1" applyAlignment="1" applyProtection="1">
      <alignment horizontal="left" vertical="center" wrapText="1"/>
      <protection hidden="1"/>
    </xf>
    <xf numFmtId="0" fontId="5" fillId="2" borderId="3" xfId="0" applyFont="1" applyFill="1" applyBorder="1" applyAlignment="1" applyProtection="1">
      <alignment horizontal="left" vertical="center" wrapText="1"/>
      <protection hidden="1"/>
    </xf>
    <xf numFmtId="168" fontId="8" fillId="2" borderId="4" xfId="2" applyNumberFormat="1" applyFont="1" applyFill="1" applyBorder="1" applyAlignment="1" applyProtection="1">
      <alignment horizontal="left" wrapText="1"/>
      <protection hidden="1"/>
    </xf>
    <xf numFmtId="0" fontId="19" fillId="2" borderId="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vertical="center" wrapText="1"/>
      <protection hidden="1"/>
    </xf>
    <xf numFmtId="2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4" xfId="0" applyFont="1" applyFill="1" applyBorder="1" applyAlignment="1" applyProtection="1">
      <alignment horizontal="center" vertical="center" wrapText="1"/>
      <protection hidden="1"/>
    </xf>
    <xf numFmtId="166" fontId="2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" xfId="0" applyFont="1" applyFill="1" applyBorder="1" applyAlignment="1" applyProtection="1">
      <alignment horizontal="left" vertical="center" wrapText="1"/>
      <protection hidden="1"/>
    </xf>
    <xf numFmtId="165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Fill="1" applyBorder="1" applyAlignment="1" applyProtection="1">
      <alignment vertical="center" wrapText="1"/>
      <protection hidden="1"/>
    </xf>
    <xf numFmtId="166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5" fontId="27" fillId="0" borderId="4" xfId="0" applyNumberFormat="1" applyFont="1" applyFill="1" applyBorder="1" applyAlignment="1" applyProtection="1">
      <alignment horizontal="center" vertical="center"/>
      <protection hidden="1"/>
    </xf>
    <xf numFmtId="166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72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1" applyNumberFormat="1" applyFont="1" applyFill="1" applyBorder="1" applyAlignment="1" applyProtection="1">
      <alignment horizontal="center" vertical="center"/>
      <protection hidden="1"/>
    </xf>
    <xf numFmtId="49" fontId="6" fillId="0" borderId="4" xfId="1" applyNumberFormat="1" applyFont="1" applyFill="1" applyBorder="1" applyAlignment="1" applyProtection="1">
      <alignment horizontal="center" vertical="center"/>
      <protection hidden="1"/>
    </xf>
    <xf numFmtId="49" fontId="11" fillId="0" borderId="4" xfId="2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172" fontId="4" fillId="0" borderId="4" xfId="0" applyNumberFormat="1" applyFont="1" applyFill="1" applyBorder="1" applyAlignment="1">
      <alignment horizontal="center" vertical="center" wrapText="1"/>
    </xf>
    <xf numFmtId="168" fontId="8" fillId="0" borderId="4" xfId="2" applyNumberFormat="1" applyFont="1" applyFill="1" applyBorder="1" applyAlignment="1" applyProtection="1">
      <alignment horizontal="left" vertical="center" wrapText="1"/>
      <protection hidden="1"/>
    </xf>
    <xf numFmtId="0" fontId="23" fillId="0" borderId="4" xfId="0" applyFont="1" applyFill="1" applyBorder="1" applyAlignment="1">
      <alignment horizontal="left" vertical="center" wrapText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0" fontId="24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9" fontId="26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left" vertical="center" wrapText="1"/>
      <protection hidden="1"/>
    </xf>
    <xf numFmtId="172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3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2" applyNumberFormat="1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17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72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 applyProtection="1">
      <alignment horizontal="center" vertical="center"/>
      <protection hidden="1"/>
    </xf>
    <xf numFmtId="166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wrapText="1"/>
      <protection hidden="1"/>
    </xf>
    <xf numFmtId="165" fontId="6" fillId="0" borderId="0" xfId="0" applyNumberFormat="1" applyFont="1" applyFill="1" applyAlignment="1" applyProtection="1">
      <alignment horizontal="center" vertical="center" wrapText="1"/>
      <protection hidden="1"/>
    </xf>
    <xf numFmtId="0" fontId="11" fillId="0" borderId="4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4" xfId="5" applyNumberFormat="1" applyFont="1" applyFill="1" applyBorder="1" applyAlignment="1" applyProtection="1">
      <alignment horizontal="left" vertical="center" wrapText="1"/>
      <protection hidden="1"/>
    </xf>
    <xf numFmtId="169" fontId="8" fillId="0" borderId="4" xfId="2" applyNumberFormat="1" applyFont="1" applyFill="1" applyBorder="1" applyAlignment="1" applyProtection="1">
      <alignment horizontal="left" vertical="center" wrapText="1"/>
      <protection hidden="1"/>
    </xf>
    <xf numFmtId="169" fontId="30" fillId="0" borderId="4" xfId="2" applyNumberFormat="1" applyFont="1" applyFill="1" applyBorder="1" applyAlignment="1" applyProtection="1">
      <alignment horizontal="left" vertical="center" wrapText="1"/>
      <protection hidden="1"/>
    </xf>
    <xf numFmtId="0" fontId="32" fillId="0" borderId="4" xfId="0" applyFont="1" applyFill="1" applyBorder="1" applyAlignment="1">
      <alignment horizontal="left" vertical="center" wrapText="1"/>
    </xf>
    <xf numFmtId="175" fontId="2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8" fillId="0" borderId="4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75" fontId="27" fillId="0" borderId="0" xfId="5" applyNumberFormat="1" applyFont="1" applyFill="1" applyBorder="1" applyAlignment="1" applyProtection="1">
      <alignment horizontal="center" vertical="center" wrapText="1"/>
      <protection hidden="1"/>
    </xf>
    <xf numFmtId="175" fontId="27" fillId="0" borderId="0" xfId="5" applyNumberFormat="1" applyFont="1" applyFill="1" applyBorder="1" applyAlignment="1" applyProtection="1">
      <alignment horizontal="center" vertical="center"/>
      <protection hidden="1"/>
    </xf>
    <xf numFmtId="166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165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49" fontId="4" fillId="2" borderId="2" xfId="1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65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2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right" vertical="center" wrapText="1"/>
      <protection hidden="1"/>
    </xf>
    <xf numFmtId="0" fontId="0" fillId="0" borderId="4" xfId="0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Fill="1" applyBorder="1" applyAlignment="1" applyProtection="1">
      <alignment horizontal="left" vertical="center" wrapText="1"/>
      <protection hidden="1"/>
    </xf>
    <xf numFmtId="167" fontId="6" fillId="0" borderId="1" xfId="2" applyNumberFormat="1" applyFont="1" applyFill="1" applyBorder="1" applyAlignment="1" applyProtection="1">
      <alignment horizontal="center" vertical="center"/>
      <protection hidden="1"/>
    </xf>
    <xf numFmtId="167" fontId="6" fillId="0" borderId="6" xfId="2" applyNumberFormat="1" applyFont="1" applyFill="1" applyBorder="1" applyAlignment="1" applyProtection="1">
      <alignment horizontal="center" vertical="center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" xfId="1" applyNumberFormat="1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2" xfId="0" applyNumberFormat="1" applyFont="1" applyFill="1" applyBorder="1" applyAlignment="1" applyProtection="1">
      <alignment horizontal="left" vertical="center" wrapText="1"/>
      <protection hidden="1"/>
    </xf>
    <xf numFmtId="166" fontId="5" fillId="2" borderId="3" xfId="0" applyNumberFormat="1" applyFont="1" applyFill="1" applyBorder="1" applyAlignment="1" applyProtection="1">
      <alignment horizontal="left" vertical="center" wrapText="1"/>
      <protection hidden="1"/>
    </xf>
    <xf numFmtId="166" fontId="5" fillId="2" borderId="7" xfId="0" applyNumberFormat="1" applyFont="1" applyFill="1" applyBorder="1" applyAlignment="1" applyProtection="1">
      <alignment horizontal="left" vertical="center" wrapText="1"/>
      <protection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7" fontId="6" fillId="2" borderId="1" xfId="2" applyNumberFormat="1" applyFont="1" applyFill="1" applyBorder="1" applyAlignment="1" applyProtection="1">
      <alignment horizontal="center" vertical="center"/>
      <protection hidden="1"/>
    </xf>
    <xf numFmtId="167" fontId="6" fillId="2" borderId="6" xfId="2" applyNumberFormat="1" applyFont="1" applyFill="1" applyBorder="1" applyAlignment="1" applyProtection="1">
      <alignment horizontal="center" vertical="center"/>
      <protection hidden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 applyProtection="1">
      <alignment horizontal="center" vertical="center"/>
      <protection hidden="1"/>
    </xf>
    <xf numFmtId="49" fontId="11" fillId="2" borderId="4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horizontal="right" vertical="center" wrapText="1"/>
    </xf>
    <xf numFmtId="0" fontId="4" fillId="2" borderId="4" xfId="0" applyFont="1" applyFill="1" applyBorder="1" applyAlignment="1" applyProtection="1">
      <alignment vertical="center" wrapText="1"/>
      <protection hidden="1"/>
    </xf>
    <xf numFmtId="166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49" fontId="11" fillId="2" borderId="6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14" fontId="6" fillId="2" borderId="4" xfId="0" applyNumberFormat="1" applyFont="1" applyFill="1" applyBorder="1" applyAlignment="1">
      <alignment horizontal="center" vertical="center" wrapText="1"/>
    </xf>
    <xf numFmtId="49" fontId="11" fillId="2" borderId="5" xfId="2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4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1" xfId="2" applyNumberFormat="1" applyFont="1" applyFill="1" applyBorder="1" applyAlignment="1" applyProtection="1">
      <alignment horizontal="left" vertical="center" wrapText="1"/>
      <protection hidden="1"/>
    </xf>
    <xf numFmtId="0" fontId="11" fillId="2" borderId="5" xfId="2" applyNumberFormat="1" applyFont="1" applyFill="1" applyBorder="1" applyAlignment="1" applyProtection="1">
      <alignment horizontal="left" vertical="center" wrapText="1"/>
      <protection hidden="1"/>
    </xf>
    <xf numFmtId="0" fontId="11" fillId="2" borderId="6" xfId="2" applyNumberFormat="1" applyFont="1" applyFill="1" applyBorder="1" applyAlignment="1" applyProtection="1">
      <alignment horizontal="left" vertical="center" wrapText="1"/>
      <protection hidden="1"/>
    </xf>
    <xf numFmtId="49" fontId="11" fillId="2" borderId="4" xfId="2" applyNumberFormat="1" applyFont="1" applyFill="1" applyBorder="1" applyAlignment="1">
      <alignment horizontal="left" vertical="center" wrapText="1"/>
    </xf>
    <xf numFmtId="167" fontId="8" fillId="2" borderId="1" xfId="2" applyNumberFormat="1" applyFont="1" applyFill="1" applyBorder="1" applyAlignment="1" applyProtection="1">
      <alignment horizontal="center" vertical="center"/>
      <protection hidden="1"/>
    </xf>
    <xf numFmtId="167" fontId="8" fillId="2" borderId="6" xfId="2" applyNumberFormat="1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1" applyNumberFormat="1" applyFont="1" applyFill="1" applyBorder="1" applyAlignment="1" applyProtection="1">
      <alignment horizontal="center" vertical="center"/>
      <protection hidden="1"/>
    </xf>
    <xf numFmtId="165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12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5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5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6" xfId="2" applyNumberFormat="1" applyFont="1" applyFill="1" applyBorder="1" applyAlignment="1" applyProtection="1">
      <alignment horizontal="left" vertical="center" wrapText="1"/>
      <protection hidden="1"/>
    </xf>
    <xf numFmtId="49" fontId="11" fillId="0" borderId="5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left" vertical="center" wrapText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6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Денежный 2" xfId="4"/>
    <cellStyle name="Обычный" xfId="0" builtinId="0"/>
    <cellStyle name="Обычный 2" xfId="2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9"/>
  <sheetViews>
    <sheetView view="pageBreakPreview" topLeftCell="A90" zoomScale="50" zoomScaleNormal="50" zoomScaleSheetLayoutView="50" workbookViewId="0">
      <selection activeCell="E95" sqref="E95"/>
    </sheetView>
  </sheetViews>
  <sheetFormatPr defaultColWidth="8.85546875" defaultRowHeight="12"/>
  <cols>
    <col min="1" max="1" width="7.28515625" style="1" customWidth="1"/>
    <col min="2" max="2" width="39.28515625" style="242" customWidth="1"/>
    <col min="3" max="3" width="45.42578125" style="242" customWidth="1"/>
    <col min="4" max="4" width="14.42578125" style="3" customWidth="1"/>
    <col min="5" max="5" width="14.140625" style="3" customWidth="1"/>
    <col min="6" max="6" width="11.7109375" style="6" customWidth="1"/>
    <col min="7" max="7" width="9.28515625" style="3" customWidth="1"/>
    <col min="8" max="8" width="11.28515625" style="5" customWidth="1"/>
    <col min="9" max="12" width="11" style="5" customWidth="1"/>
    <col min="13" max="13" width="13.5703125" style="6" customWidth="1"/>
    <col min="14" max="16" width="12.28515625" style="6" customWidth="1"/>
    <col min="17" max="17" width="11.42578125" style="6" customWidth="1"/>
    <col min="18" max="20" width="17.5703125" style="1" customWidth="1"/>
    <col min="21" max="21" width="18" style="1" customWidth="1"/>
    <col min="22" max="22" width="19.28515625" style="1" customWidth="1"/>
    <col min="23" max="23" width="20.7109375" style="1" customWidth="1"/>
    <col min="24" max="28" width="8.85546875" style="1" customWidth="1"/>
    <col min="29" max="258" width="8.85546875" style="1"/>
    <col min="259" max="259" width="7.28515625" style="1" customWidth="1"/>
    <col min="260" max="260" width="39.28515625" style="1" customWidth="1"/>
    <col min="261" max="261" width="34.7109375" style="1" customWidth="1"/>
    <col min="262" max="262" width="14.42578125" style="1" customWidth="1"/>
    <col min="263" max="263" width="14.140625" style="1" customWidth="1"/>
    <col min="264" max="264" width="11.7109375" style="1" customWidth="1"/>
    <col min="265" max="265" width="9.28515625" style="1" customWidth="1"/>
    <col min="266" max="266" width="11.28515625" style="1" customWidth="1"/>
    <col min="267" max="270" width="11" style="1" customWidth="1"/>
    <col min="271" max="271" width="13.5703125" style="1" customWidth="1"/>
    <col min="272" max="274" width="12.28515625" style="1" customWidth="1"/>
    <col min="275" max="275" width="11.42578125" style="1" customWidth="1"/>
    <col min="276" max="276" width="16.42578125" style="1" customWidth="1"/>
    <col min="277" max="277" width="18" style="1" customWidth="1"/>
    <col min="278" max="278" width="19.28515625" style="1" customWidth="1"/>
    <col min="279" max="279" width="20.7109375" style="1" customWidth="1"/>
    <col min="280" max="284" width="8.85546875" style="1" customWidth="1"/>
    <col min="285" max="514" width="8.85546875" style="1"/>
    <col min="515" max="515" width="7.28515625" style="1" customWidth="1"/>
    <col min="516" max="516" width="39.28515625" style="1" customWidth="1"/>
    <col min="517" max="517" width="34.7109375" style="1" customWidth="1"/>
    <col min="518" max="518" width="14.42578125" style="1" customWidth="1"/>
    <col min="519" max="519" width="14.140625" style="1" customWidth="1"/>
    <col min="520" max="520" width="11.7109375" style="1" customWidth="1"/>
    <col min="521" max="521" width="9.28515625" style="1" customWidth="1"/>
    <col min="522" max="522" width="11.28515625" style="1" customWidth="1"/>
    <col min="523" max="526" width="11" style="1" customWidth="1"/>
    <col min="527" max="527" width="13.5703125" style="1" customWidth="1"/>
    <col min="528" max="530" width="12.28515625" style="1" customWidth="1"/>
    <col min="531" max="531" width="11.42578125" style="1" customWidth="1"/>
    <col min="532" max="532" width="16.42578125" style="1" customWidth="1"/>
    <col min="533" max="533" width="18" style="1" customWidth="1"/>
    <col min="534" max="534" width="19.28515625" style="1" customWidth="1"/>
    <col min="535" max="535" width="20.7109375" style="1" customWidth="1"/>
    <col min="536" max="540" width="8.85546875" style="1" customWidth="1"/>
    <col min="541" max="770" width="8.85546875" style="1"/>
    <col min="771" max="771" width="7.28515625" style="1" customWidth="1"/>
    <col min="772" max="772" width="39.28515625" style="1" customWidth="1"/>
    <col min="773" max="773" width="34.7109375" style="1" customWidth="1"/>
    <col min="774" max="774" width="14.42578125" style="1" customWidth="1"/>
    <col min="775" max="775" width="14.140625" style="1" customWidth="1"/>
    <col min="776" max="776" width="11.7109375" style="1" customWidth="1"/>
    <col min="777" max="777" width="9.28515625" style="1" customWidth="1"/>
    <col min="778" max="778" width="11.28515625" style="1" customWidth="1"/>
    <col min="779" max="782" width="11" style="1" customWidth="1"/>
    <col min="783" max="783" width="13.5703125" style="1" customWidth="1"/>
    <col min="784" max="786" width="12.28515625" style="1" customWidth="1"/>
    <col min="787" max="787" width="11.42578125" style="1" customWidth="1"/>
    <col min="788" max="788" width="16.42578125" style="1" customWidth="1"/>
    <col min="789" max="789" width="18" style="1" customWidth="1"/>
    <col min="790" max="790" width="19.28515625" style="1" customWidth="1"/>
    <col min="791" max="791" width="20.7109375" style="1" customWidth="1"/>
    <col min="792" max="796" width="8.85546875" style="1" customWidth="1"/>
    <col min="797" max="1026" width="8.85546875" style="1"/>
    <col min="1027" max="1027" width="7.28515625" style="1" customWidth="1"/>
    <col min="1028" max="1028" width="39.28515625" style="1" customWidth="1"/>
    <col min="1029" max="1029" width="34.7109375" style="1" customWidth="1"/>
    <col min="1030" max="1030" width="14.42578125" style="1" customWidth="1"/>
    <col min="1031" max="1031" width="14.140625" style="1" customWidth="1"/>
    <col min="1032" max="1032" width="11.7109375" style="1" customWidth="1"/>
    <col min="1033" max="1033" width="9.28515625" style="1" customWidth="1"/>
    <col min="1034" max="1034" width="11.28515625" style="1" customWidth="1"/>
    <col min="1035" max="1038" width="11" style="1" customWidth="1"/>
    <col min="1039" max="1039" width="13.5703125" style="1" customWidth="1"/>
    <col min="1040" max="1042" width="12.28515625" style="1" customWidth="1"/>
    <col min="1043" max="1043" width="11.42578125" style="1" customWidth="1"/>
    <col min="1044" max="1044" width="16.42578125" style="1" customWidth="1"/>
    <col min="1045" max="1045" width="18" style="1" customWidth="1"/>
    <col min="1046" max="1046" width="19.28515625" style="1" customWidth="1"/>
    <col min="1047" max="1047" width="20.7109375" style="1" customWidth="1"/>
    <col min="1048" max="1052" width="8.85546875" style="1" customWidth="1"/>
    <col min="1053" max="1282" width="8.85546875" style="1"/>
    <col min="1283" max="1283" width="7.28515625" style="1" customWidth="1"/>
    <col min="1284" max="1284" width="39.28515625" style="1" customWidth="1"/>
    <col min="1285" max="1285" width="34.7109375" style="1" customWidth="1"/>
    <col min="1286" max="1286" width="14.42578125" style="1" customWidth="1"/>
    <col min="1287" max="1287" width="14.140625" style="1" customWidth="1"/>
    <col min="1288" max="1288" width="11.7109375" style="1" customWidth="1"/>
    <col min="1289" max="1289" width="9.28515625" style="1" customWidth="1"/>
    <col min="1290" max="1290" width="11.28515625" style="1" customWidth="1"/>
    <col min="1291" max="1294" width="11" style="1" customWidth="1"/>
    <col min="1295" max="1295" width="13.5703125" style="1" customWidth="1"/>
    <col min="1296" max="1298" width="12.28515625" style="1" customWidth="1"/>
    <col min="1299" max="1299" width="11.42578125" style="1" customWidth="1"/>
    <col min="1300" max="1300" width="16.42578125" style="1" customWidth="1"/>
    <col min="1301" max="1301" width="18" style="1" customWidth="1"/>
    <col min="1302" max="1302" width="19.28515625" style="1" customWidth="1"/>
    <col min="1303" max="1303" width="20.7109375" style="1" customWidth="1"/>
    <col min="1304" max="1308" width="8.85546875" style="1" customWidth="1"/>
    <col min="1309" max="1538" width="8.85546875" style="1"/>
    <col min="1539" max="1539" width="7.28515625" style="1" customWidth="1"/>
    <col min="1540" max="1540" width="39.28515625" style="1" customWidth="1"/>
    <col min="1541" max="1541" width="34.7109375" style="1" customWidth="1"/>
    <col min="1542" max="1542" width="14.42578125" style="1" customWidth="1"/>
    <col min="1543" max="1543" width="14.140625" style="1" customWidth="1"/>
    <col min="1544" max="1544" width="11.7109375" style="1" customWidth="1"/>
    <col min="1545" max="1545" width="9.28515625" style="1" customWidth="1"/>
    <col min="1546" max="1546" width="11.28515625" style="1" customWidth="1"/>
    <col min="1547" max="1550" width="11" style="1" customWidth="1"/>
    <col min="1551" max="1551" width="13.5703125" style="1" customWidth="1"/>
    <col min="1552" max="1554" width="12.28515625" style="1" customWidth="1"/>
    <col min="1555" max="1555" width="11.42578125" style="1" customWidth="1"/>
    <col min="1556" max="1556" width="16.42578125" style="1" customWidth="1"/>
    <col min="1557" max="1557" width="18" style="1" customWidth="1"/>
    <col min="1558" max="1558" width="19.28515625" style="1" customWidth="1"/>
    <col min="1559" max="1559" width="20.7109375" style="1" customWidth="1"/>
    <col min="1560" max="1564" width="8.85546875" style="1" customWidth="1"/>
    <col min="1565" max="1794" width="8.85546875" style="1"/>
    <col min="1795" max="1795" width="7.28515625" style="1" customWidth="1"/>
    <col min="1796" max="1796" width="39.28515625" style="1" customWidth="1"/>
    <col min="1797" max="1797" width="34.7109375" style="1" customWidth="1"/>
    <col min="1798" max="1798" width="14.42578125" style="1" customWidth="1"/>
    <col min="1799" max="1799" width="14.140625" style="1" customWidth="1"/>
    <col min="1800" max="1800" width="11.7109375" style="1" customWidth="1"/>
    <col min="1801" max="1801" width="9.28515625" style="1" customWidth="1"/>
    <col min="1802" max="1802" width="11.28515625" style="1" customWidth="1"/>
    <col min="1803" max="1806" width="11" style="1" customWidth="1"/>
    <col min="1807" max="1807" width="13.5703125" style="1" customWidth="1"/>
    <col min="1808" max="1810" width="12.28515625" style="1" customWidth="1"/>
    <col min="1811" max="1811" width="11.42578125" style="1" customWidth="1"/>
    <col min="1812" max="1812" width="16.42578125" style="1" customWidth="1"/>
    <col min="1813" max="1813" width="18" style="1" customWidth="1"/>
    <col min="1814" max="1814" width="19.28515625" style="1" customWidth="1"/>
    <col min="1815" max="1815" width="20.7109375" style="1" customWidth="1"/>
    <col min="1816" max="1820" width="8.85546875" style="1" customWidth="1"/>
    <col min="1821" max="2050" width="8.85546875" style="1"/>
    <col min="2051" max="2051" width="7.28515625" style="1" customWidth="1"/>
    <col min="2052" max="2052" width="39.28515625" style="1" customWidth="1"/>
    <col min="2053" max="2053" width="34.7109375" style="1" customWidth="1"/>
    <col min="2054" max="2054" width="14.42578125" style="1" customWidth="1"/>
    <col min="2055" max="2055" width="14.140625" style="1" customWidth="1"/>
    <col min="2056" max="2056" width="11.7109375" style="1" customWidth="1"/>
    <col min="2057" max="2057" width="9.28515625" style="1" customWidth="1"/>
    <col min="2058" max="2058" width="11.28515625" style="1" customWidth="1"/>
    <col min="2059" max="2062" width="11" style="1" customWidth="1"/>
    <col min="2063" max="2063" width="13.5703125" style="1" customWidth="1"/>
    <col min="2064" max="2066" width="12.28515625" style="1" customWidth="1"/>
    <col min="2067" max="2067" width="11.42578125" style="1" customWidth="1"/>
    <col min="2068" max="2068" width="16.42578125" style="1" customWidth="1"/>
    <col min="2069" max="2069" width="18" style="1" customWidth="1"/>
    <col min="2070" max="2070" width="19.28515625" style="1" customWidth="1"/>
    <col min="2071" max="2071" width="20.7109375" style="1" customWidth="1"/>
    <col min="2072" max="2076" width="8.85546875" style="1" customWidth="1"/>
    <col min="2077" max="2306" width="8.85546875" style="1"/>
    <col min="2307" max="2307" width="7.28515625" style="1" customWidth="1"/>
    <col min="2308" max="2308" width="39.28515625" style="1" customWidth="1"/>
    <col min="2309" max="2309" width="34.7109375" style="1" customWidth="1"/>
    <col min="2310" max="2310" width="14.42578125" style="1" customWidth="1"/>
    <col min="2311" max="2311" width="14.140625" style="1" customWidth="1"/>
    <col min="2312" max="2312" width="11.7109375" style="1" customWidth="1"/>
    <col min="2313" max="2313" width="9.28515625" style="1" customWidth="1"/>
    <col min="2314" max="2314" width="11.28515625" style="1" customWidth="1"/>
    <col min="2315" max="2318" width="11" style="1" customWidth="1"/>
    <col min="2319" max="2319" width="13.5703125" style="1" customWidth="1"/>
    <col min="2320" max="2322" width="12.28515625" style="1" customWidth="1"/>
    <col min="2323" max="2323" width="11.42578125" style="1" customWidth="1"/>
    <col min="2324" max="2324" width="16.42578125" style="1" customWidth="1"/>
    <col min="2325" max="2325" width="18" style="1" customWidth="1"/>
    <col min="2326" max="2326" width="19.28515625" style="1" customWidth="1"/>
    <col min="2327" max="2327" width="20.7109375" style="1" customWidth="1"/>
    <col min="2328" max="2332" width="8.85546875" style="1" customWidth="1"/>
    <col min="2333" max="2562" width="8.85546875" style="1"/>
    <col min="2563" max="2563" width="7.28515625" style="1" customWidth="1"/>
    <col min="2564" max="2564" width="39.28515625" style="1" customWidth="1"/>
    <col min="2565" max="2565" width="34.7109375" style="1" customWidth="1"/>
    <col min="2566" max="2566" width="14.42578125" style="1" customWidth="1"/>
    <col min="2567" max="2567" width="14.140625" style="1" customWidth="1"/>
    <col min="2568" max="2568" width="11.7109375" style="1" customWidth="1"/>
    <col min="2569" max="2569" width="9.28515625" style="1" customWidth="1"/>
    <col min="2570" max="2570" width="11.28515625" style="1" customWidth="1"/>
    <col min="2571" max="2574" width="11" style="1" customWidth="1"/>
    <col min="2575" max="2575" width="13.5703125" style="1" customWidth="1"/>
    <col min="2576" max="2578" width="12.28515625" style="1" customWidth="1"/>
    <col min="2579" max="2579" width="11.42578125" style="1" customWidth="1"/>
    <col min="2580" max="2580" width="16.42578125" style="1" customWidth="1"/>
    <col min="2581" max="2581" width="18" style="1" customWidth="1"/>
    <col min="2582" max="2582" width="19.28515625" style="1" customWidth="1"/>
    <col min="2583" max="2583" width="20.7109375" style="1" customWidth="1"/>
    <col min="2584" max="2588" width="8.85546875" style="1" customWidth="1"/>
    <col min="2589" max="2818" width="8.85546875" style="1"/>
    <col min="2819" max="2819" width="7.28515625" style="1" customWidth="1"/>
    <col min="2820" max="2820" width="39.28515625" style="1" customWidth="1"/>
    <col min="2821" max="2821" width="34.7109375" style="1" customWidth="1"/>
    <col min="2822" max="2822" width="14.42578125" style="1" customWidth="1"/>
    <col min="2823" max="2823" width="14.140625" style="1" customWidth="1"/>
    <col min="2824" max="2824" width="11.7109375" style="1" customWidth="1"/>
    <col min="2825" max="2825" width="9.28515625" style="1" customWidth="1"/>
    <col min="2826" max="2826" width="11.28515625" style="1" customWidth="1"/>
    <col min="2827" max="2830" width="11" style="1" customWidth="1"/>
    <col min="2831" max="2831" width="13.5703125" style="1" customWidth="1"/>
    <col min="2832" max="2834" width="12.28515625" style="1" customWidth="1"/>
    <col min="2835" max="2835" width="11.42578125" style="1" customWidth="1"/>
    <col min="2836" max="2836" width="16.42578125" style="1" customWidth="1"/>
    <col min="2837" max="2837" width="18" style="1" customWidth="1"/>
    <col min="2838" max="2838" width="19.28515625" style="1" customWidth="1"/>
    <col min="2839" max="2839" width="20.7109375" style="1" customWidth="1"/>
    <col min="2840" max="2844" width="8.85546875" style="1" customWidth="1"/>
    <col min="2845" max="3074" width="8.85546875" style="1"/>
    <col min="3075" max="3075" width="7.28515625" style="1" customWidth="1"/>
    <col min="3076" max="3076" width="39.28515625" style="1" customWidth="1"/>
    <col min="3077" max="3077" width="34.7109375" style="1" customWidth="1"/>
    <col min="3078" max="3078" width="14.42578125" style="1" customWidth="1"/>
    <col min="3079" max="3079" width="14.140625" style="1" customWidth="1"/>
    <col min="3080" max="3080" width="11.7109375" style="1" customWidth="1"/>
    <col min="3081" max="3081" width="9.28515625" style="1" customWidth="1"/>
    <col min="3082" max="3082" width="11.28515625" style="1" customWidth="1"/>
    <col min="3083" max="3086" width="11" style="1" customWidth="1"/>
    <col min="3087" max="3087" width="13.5703125" style="1" customWidth="1"/>
    <col min="3088" max="3090" width="12.28515625" style="1" customWidth="1"/>
    <col min="3091" max="3091" width="11.42578125" style="1" customWidth="1"/>
    <col min="3092" max="3092" width="16.42578125" style="1" customWidth="1"/>
    <col min="3093" max="3093" width="18" style="1" customWidth="1"/>
    <col min="3094" max="3094" width="19.28515625" style="1" customWidth="1"/>
    <col min="3095" max="3095" width="20.7109375" style="1" customWidth="1"/>
    <col min="3096" max="3100" width="8.85546875" style="1" customWidth="1"/>
    <col min="3101" max="3330" width="8.85546875" style="1"/>
    <col min="3331" max="3331" width="7.28515625" style="1" customWidth="1"/>
    <col min="3332" max="3332" width="39.28515625" style="1" customWidth="1"/>
    <col min="3333" max="3333" width="34.7109375" style="1" customWidth="1"/>
    <col min="3334" max="3334" width="14.42578125" style="1" customWidth="1"/>
    <col min="3335" max="3335" width="14.140625" style="1" customWidth="1"/>
    <col min="3336" max="3336" width="11.7109375" style="1" customWidth="1"/>
    <col min="3337" max="3337" width="9.28515625" style="1" customWidth="1"/>
    <col min="3338" max="3338" width="11.28515625" style="1" customWidth="1"/>
    <col min="3339" max="3342" width="11" style="1" customWidth="1"/>
    <col min="3343" max="3343" width="13.5703125" style="1" customWidth="1"/>
    <col min="3344" max="3346" width="12.28515625" style="1" customWidth="1"/>
    <col min="3347" max="3347" width="11.42578125" style="1" customWidth="1"/>
    <col min="3348" max="3348" width="16.42578125" style="1" customWidth="1"/>
    <col min="3349" max="3349" width="18" style="1" customWidth="1"/>
    <col min="3350" max="3350" width="19.28515625" style="1" customWidth="1"/>
    <col min="3351" max="3351" width="20.7109375" style="1" customWidth="1"/>
    <col min="3352" max="3356" width="8.85546875" style="1" customWidth="1"/>
    <col min="3357" max="3586" width="8.85546875" style="1"/>
    <col min="3587" max="3587" width="7.28515625" style="1" customWidth="1"/>
    <col min="3588" max="3588" width="39.28515625" style="1" customWidth="1"/>
    <col min="3589" max="3589" width="34.7109375" style="1" customWidth="1"/>
    <col min="3590" max="3590" width="14.42578125" style="1" customWidth="1"/>
    <col min="3591" max="3591" width="14.140625" style="1" customWidth="1"/>
    <col min="3592" max="3592" width="11.7109375" style="1" customWidth="1"/>
    <col min="3593" max="3593" width="9.28515625" style="1" customWidth="1"/>
    <col min="3594" max="3594" width="11.28515625" style="1" customWidth="1"/>
    <col min="3595" max="3598" width="11" style="1" customWidth="1"/>
    <col min="3599" max="3599" width="13.5703125" style="1" customWidth="1"/>
    <col min="3600" max="3602" width="12.28515625" style="1" customWidth="1"/>
    <col min="3603" max="3603" width="11.42578125" style="1" customWidth="1"/>
    <col min="3604" max="3604" width="16.42578125" style="1" customWidth="1"/>
    <col min="3605" max="3605" width="18" style="1" customWidth="1"/>
    <col min="3606" max="3606" width="19.28515625" style="1" customWidth="1"/>
    <col min="3607" max="3607" width="20.7109375" style="1" customWidth="1"/>
    <col min="3608" max="3612" width="8.85546875" style="1" customWidth="1"/>
    <col min="3613" max="3842" width="8.85546875" style="1"/>
    <col min="3843" max="3843" width="7.28515625" style="1" customWidth="1"/>
    <col min="3844" max="3844" width="39.28515625" style="1" customWidth="1"/>
    <col min="3845" max="3845" width="34.7109375" style="1" customWidth="1"/>
    <col min="3846" max="3846" width="14.42578125" style="1" customWidth="1"/>
    <col min="3847" max="3847" width="14.140625" style="1" customWidth="1"/>
    <col min="3848" max="3848" width="11.7109375" style="1" customWidth="1"/>
    <col min="3849" max="3849" width="9.28515625" style="1" customWidth="1"/>
    <col min="3850" max="3850" width="11.28515625" style="1" customWidth="1"/>
    <col min="3851" max="3854" width="11" style="1" customWidth="1"/>
    <col min="3855" max="3855" width="13.5703125" style="1" customWidth="1"/>
    <col min="3856" max="3858" width="12.28515625" style="1" customWidth="1"/>
    <col min="3859" max="3859" width="11.42578125" style="1" customWidth="1"/>
    <col min="3860" max="3860" width="16.42578125" style="1" customWidth="1"/>
    <col min="3861" max="3861" width="18" style="1" customWidth="1"/>
    <col min="3862" max="3862" width="19.28515625" style="1" customWidth="1"/>
    <col min="3863" max="3863" width="20.7109375" style="1" customWidth="1"/>
    <col min="3864" max="3868" width="8.85546875" style="1" customWidth="1"/>
    <col min="3869" max="4098" width="8.85546875" style="1"/>
    <col min="4099" max="4099" width="7.28515625" style="1" customWidth="1"/>
    <col min="4100" max="4100" width="39.28515625" style="1" customWidth="1"/>
    <col min="4101" max="4101" width="34.7109375" style="1" customWidth="1"/>
    <col min="4102" max="4102" width="14.42578125" style="1" customWidth="1"/>
    <col min="4103" max="4103" width="14.140625" style="1" customWidth="1"/>
    <col min="4104" max="4104" width="11.7109375" style="1" customWidth="1"/>
    <col min="4105" max="4105" width="9.28515625" style="1" customWidth="1"/>
    <col min="4106" max="4106" width="11.28515625" style="1" customWidth="1"/>
    <col min="4107" max="4110" width="11" style="1" customWidth="1"/>
    <col min="4111" max="4111" width="13.5703125" style="1" customWidth="1"/>
    <col min="4112" max="4114" width="12.28515625" style="1" customWidth="1"/>
    <col min="4115" max="4115" width="11.42578125" style="1" customWidth="1"/>
    <col min="4116" max="4116" width="16.42578125" style="1" customWidth="1"/>
    <col min="4117" max="4117" width="18" style="1" customWidth="1"/>
    <col min="4118" max="4118" width="19.28515625" style="1" customWidth="1"/>
    <col min="4119" max="4119" width="20.7109375" style="1" customWidth="1"/>
    <col min="4120" max="4124" width="8.85546875" style="1" customWidth="1"/>
    <col min="4125" max="4354" width="8.85546875" style="1"/>
    <col min="4355" max="4355" width="7.28515625" style="1" customWidth="1"/>
    <col min="4356" max="4356" width="39.28515625" style="1" customWidth="1"/>
    <col min="4357" max="4357" width="34.7109375" style="1" customWidth="1"/>
    <col min="4358" max="4358" width="14.42578125" style="1" customWidth="1"/>
    <col min="4359" max="4359" width="14.140625" style="1" customWidth="1"/>
    <col min="4360" max="4360" width="11.7109375" style="1" customWidth="1"/>
    <col min="4361" max="4361" width="9.28515625" style="1" customWidth="1"/>
    <col min="4362" max="4362" width="11.28515625" style="1" customWidth="1"/>
    <col min="4363" max="4366" width="11" style="1" customWidth="1"/>
    <col min="4367" max="4367" width="13.5703125" style="1" customWidth="1"/>
    <col min="4368" max="4370" width="12.28515625" style="1" customWidth="1"/>
    <col min="4371" max="4371" width="11.42578125" style="1" customWidth="1"/>
    <col min="4372" max="4372" width="16.42578125" style="1" customWidth="1"/>
    <col min="4373" max="4373" width="18" style="1" customWidth="1"/>
    <col min="4374" max="4374" width="19.28515625" style="1" customWidth="1"/>
    <col min="4375" max="4375" width="20.7109375" style="1" customWidth="1"/>
    <col min="4376" max="4380" width="8.85546875" style="1" customWidth="1"/>
    <col min="4381" max="4610" width="8.85546875" style="1"/>
    <col min="4611" max="4611" width="7.28515625" style="1" customWidth="1"/>
    <col min="4612" max="4612" width="39.28515625" style="1" customWidth="1"/>
    <col min="4613" max="4613" width="34.7109375" style="1" customWidth="1"/>
    <col min="4614" max="4614" width="14.42578125" style="1" customWidth="1"/>
    <col min="4615" max="4615" width="14.140625" style="1" customWidth="1"/>
    <col min="4616" max="4616" width="11.7109375" style="1" customWidth="1"/>
    <col min="4617" max="4617" width="9.28515625" style="1" customWidth="1"/>
    <col min="4618" max="4618" width="11.28515625" style="1" customWidth="1"/>
    <col min="4619" max="4622" width="11" style="1" customWidth="1"/>
    <col min="4623" max="4623" width="13.5703125" style="1" customWidth="1"/>
    <col min="4624" max="4626" width="12.28515625" style="1" customWidth="1"/>
    <col min="4627" max="4627" width="11.42578125" style="1" customWidth="1"/>
    <col min="4628" max="4628" width="16.42578125" style="1" customWidth="1"/>
    <col min="4629" max="4629" width="18" style="1" customWidth="1"/>
    <col min="4630" max="4630" width="19.28515625" style="1" customWidth="1"/>
    <col min="4631" max="4631" width="20.7109375" style="1" customWidth="1"/>
    <col min="4632" max="4636" width="8.85546875" style="1" customWidth="1"/>
    <col min="4637" max="4866" width="8.85546875" style="1"/>
    <col min="4867" max="4867" width="7.28515625" style="1" customWidth="1"/>
    <col min="4868" max="4868" width="39.28515625" style="1" customWidth="1"/>
    <col min="4869" max="4869" width="34.7109375" style="1" customWidth="1"/>
    <col min="4870" max="4870" width="14.42578125" style="1" customWidth="1"/>
    <col min="4871" max="4871" width="14.140625" style="1" customWidth="1"/>
    <col min="4872" max="4872" width="11.7109375" style="1" customWidth="1"/>
    <col min="4873" max="4873" width="9.28515625" style="1" customWidth="1"/>
    <col min="4874" max="4874" width="11.28515625" style="1" customWidth="1"/>
    <col min="4875" max="4878" width="11" style="1" customWidth="1"/>
    <col min="4879" max="4879" width="13.5703125" style="1" customWidth="1"/>
    <col min="4880" max="4882" width="12.28515625" style="1" customWidth="1"/>
    <col min="4883" max="4883" width="11.42578125" style="1" customWidth="1"/>
    <col min="4884" max="4884" width="16.42578125" style="1" customWidth="1"/>
    <col min="4885" max="4885" width="18" style="1" customWidth="1"/>
    <col min="4886" max="4886" width="19.28515625" style="1" customWidth="1"/>
    <col min="4887" max="4887" width="20.7109375" style="1" customWidth="1"/>
    <col min="4888" max="4892" width="8.85546875" style="1" customWidth="1"/>
    <col min="4893" max="5122" width="8.85546875" style="1"/>
    <col min="5123" max="5123" width="7.28515625" style="1" customWidth="1"/>
    <col min="5124" max="5124" width="39.28515625" style="1" customWidth="1"/>
    <col min="5125" max="5125" width="34.7109375" style="1" customWidth="1"/>
    <col min="5126" max="5126" width="14.42578125" style="1" customWidth="1"/>
    <col min="5127" max="5127" width="14.140625" style="1" customWidth="1"/>
    <col min="5128" max="5128" width="11.7109375" style="1" customWidth="1"/>
    <col min="5129" max="5129" width="9.28515625" style="1" customWidth="1"/>
    <col min="5130" max="5130" width="11.28515625" style="1" customWidth="1"/>
    <col min="5131" max="5134" width="11" style="1" customWidth="1"/>
    <col min="5135" max="5135" width="13.5703125" style="1" customWidth="1"/>
    <col min="5136" max="5138" width="12.28515625" style="1" customWidth="1"/>
    <col min="5139" max="5139" width="11.42578125" style="1" customWidth="1"/>
    <col min="5140" max="5140" width="16.42578125" style="1" customWidth="1"/>
    <col min="5141" max="5141" width="18" style="1" customWidth="1"/>
    <col min="5142" max="5142" width="19.28515625" style="1" customWidth="1"/>
    <col min="5143" max="5143" width="20.7109375" style="1" customWidth="1"/>
    <col min="5144" max="5148" width="8.85546875" style="1" customWidth="1"/>
    <col min="5149" max="5378" width="8.85546875" style="1"/>
    <col min="5379" max="5379" width="7.28515625" style="1" customWidth="1"/>
    <col min="5380" max="5380" width="39.28515625" style="1" customWidth="1"/>
    <col min="5381" max="5381" width="34.7109375" style="1" customWidth="1"/>
    <col min="5382" max="5382" width="14.42578125" style="1" customWidth="1"/>
    <col min="5383" max="5383" width="14.140625" style="1" customWidth="1"/>
    <col min="5384" max="5384" width="11.7109375" style="1" customWidth="1"/>
    <col min="5385" max="5385" width="9.28515625" style="1" customWidth="1"/>
    <col min="5386" max="5386" width="11.28515625" style="1" customWidth="1"/>
    <col min="5387" max="5390" width="11" style="1" customWidth="1"/>
    <col min="5391" max="5391" width="13.5703125" style="1" customWidth="1"/>
    <col min="5392" max="5394" width="12.28515625" style="1" customWidth="1"/>
    <col min="5395" max="5395" width="11.42578125" style="1" customWidth="1"/>
    <col min="5396" max="5396" width="16.42578125" style="1" customWidth="1"/>
    <col min="5397" max="5397" width="18" style="1" customWidth="1"/>
    <col min="5398" max="5398" width="19.28515625" style="1" customWidth="1"/>
    <col min="5399" max="5399" width="20.7109375" style="1" customWidth="1"/>
    <col min="5400" max="5404" width="8.85546875" style="1" customWidth="1"/>
    <col min="5405" max="5634" width="8.85546875" style="1"/>
    <col min="5635" max="5635" width="7.28515625" style="1" customWidth="1"/>
    <col min="5636" max="5636" width="39.28515625" style="1" customWidth="1"/>
    <col min="5637" max="5637" width="34.7109375" style="1" customWidth="1"/>
    <col min="5638" max="5638" width="14.42578125" style="1" customWidth="1"/>
    <col min="5639" max="5639" width="14.140625" style="1" customWidth="1"/>
    <col min="5640" max="5640" width="11.7109375" style="1" customWidth="1"/>
    <col min="5641" max="5641" width="9.28515625" style="1" customWidth="1"/>
    <col min="5642" max="5642" width="11.28515625" style="1" customWidth="1"/>
    <col min="5643" max="5646" width="11" style="1" customWidth="1"/>
    <col min="5647" max="5647" width="13.5703125" style="1" customWidth="1"/>
    <col min="5648" max="5650" width="12.28515625" style="1" customWidth="1"/>
    <col min="5651" max="5651" width="11.42578125" style="1" customWidth="1"/>
    <col min="5652" max="5652" width="16.42578125" style="1" customWidth="1"/>
    <col min="5653" max="5653" width="18" style="1" customWidth="1"/>
    <col min="5654" max="5654" width="19.28515625" style="1" customWidth="1"/>
    <col min="5655" max="5655" width="20.7109375" style="1" customWidth="1"/>
    <col min="5656" max="5660" width="8.85546875" style="1" customWidth="1"/>
    <col min="5661" max="5890" width="8.85546875" style="1"/>
    <col min="5891" max="5891" width="7.28515625" style="1" customWidth="1"/>
    <col min="5892" max="5892" width="39.28515625" style="1" customWidth="1"/>
    <col min="5893" max="5893" width="34.7109375" style="1" customWidth="1"/>
    <col min="5894" max="5894" width="14.42578125" style="1" customWidth="1"/>
    <col min="5895" max="5895" width="14.140625" style="1" customWidth="1"/>
    <col min="5896" max="5896" width="11.7109375" style="1" customWidth="1"/>
    <col min="5897" max="5897" width="9.28515625" style="1" customWidth="1"/>
    <col min="5898" max="5898" width="11.28515625" style="1" customWidth="1"/>
    <col min="5899" max="5902" width="11" style="1" customWidth="1"/>
    <col min="5903" max="5903" width="13.5703125" style="1" customWidth="1"/>
    <col min="5904" max="5906" width="12.28515625" style="1" customWidth="1"/>
    <col min="5907" max="5907" width="11.42578125" style="1" customWidth="1"/>
    <col min="5908" max="5908" width="16.42578125" style="1" customWidth="1"/>
    <col min="5909" max="5909" width="18" style="1" customWidth="1"/>
    <col min="5910" max="5910" width="19.28515625" style="1" customWidth="1"/>
    <col min="5911" max="5911" width="20.7109375" style="1" customWidth="1"/>
    <col min="5912" max="5916" width="8.85546875" style="1" customWidth="1"/>
    <col min="5917" max="6146" width="8.85546875" style="1"/>
    <col min="6147" max="6147" width="7.28515625" style="1" customWidth="1"/>
    <col min="6148" max="6148" width="39.28515625" style="1" customWidth="1"/>
    <col min="6149" max="6149" width="34.7109375" style="1" customWidth="1"/>
    <col min="6150" max="6150" width="14.42578125" style="1" customWidth="1"/>
    <col min="6151" max="6151" width="14.140625" style="1" customWidth="1"/>
    <col min="6152" max="6152" width="11.7109375" style="1" customWidth="1"/>
    <col min="6153" max="6153" width="9.28515625" style="1" customWidth="1"/>
    <col min="6154" max="6154" width="11.28515625" style="1" customWidth="1"/>
    <col min="6155" max="6158" width="11" style="1" customWidth="1"/>
    <col min="6159" max="6159" width="13.5703125" style="1" customWidth="1"/>
    <col min="6160" max="6162" width="12.28515625" style="1" customWidth="1"/>
    <col min="6163" max="6163" width="11.42578125" style="1" customWidth="1"/>
    <col min="6164" max="6164" width="16.42578125" style="1" customWidth="1"/>
    <col min="6165" max="6165" width="18" style="1" customWidth="1"/>
    <col min="6166" max="6166" width="19.28515625" style="1" customWidth="1"/>
    <col min="6167" max="6167" width="20.7109375" style="1" customWidth="1"/>
    <col min="6168" max="6172" width="8.85546875" style="1" customWidth="1"/>
    <col min="6173" max="6402" width="8.85546875" style="1"/>
    <col min="6403" max="6403" width="7.28515625" style="1" customWidth="1"/>
    <col min="6404" max="6404" width="39.28515625" style="1" customWidth="1"/>
    <col min="6405" max="6405" width="34.7109375" style="1" customWidth="1"/>
    <col min="6406" max="6406" width="14.42578125" style="1" customWidth="1"/>
    <col min="6407" max="6407" width="14.140625" style="1" customWidth="1"/>
    <col min="6408" max="6408" width="11.7109375" style="1" customWidth="1"/>
    <col min="6409" max="6409" width="9.28515625" style="1" customWidth="1"/>
    <col min="6410" max="6410" width="11.28515625" style="1" customWidth="1"/>
    <col min="6411" max="6414" width="11" style="1" customWidth="1"/>
    <col min="6415" max="6415" width="13.5703125" style="1" customWidth="1"/>
    <col min="6416" max="6418" width="12.28515625" style="1" customWidth="1"/>
    <col min="6419" max="6419" width="11.42578125" style="1" customWidth="1"/>
    <col min="6420" max="6420" width="16.42578125" style="1" customWidth="1"/>
    <col min="6421" max="6421" width="18" style="1" customWidth="1"/>
    <col min="6422" max="6422" width="19.28515625" style="1" customWidth="1"/>
    <col min="6423" max="6423" width="20.7109375" style="1" customWidth="1"/>
    <col min="6424" max="6428" width="8.85546875" style="1" customWidth="1"/>
    <col min="6429" max="6658" width="8.85546875" style="1"/>
    <col min="6659" max="6659" width="7.28515625" style="1" customWidth="1"/>
    <col min="6660" max="6660" width="39.28515625" style="1" customWidth="1"/>
    <col min="6661" max="6661" width="34.7109375" style="1" customWidth="1"/>
    <col min="6662" max="6662" width="14.42578125" style="1" customWidth="1"/>
    <col min="6663" max="6663" width="14.140625" style="1" customWidth="1"/>
    <col min="6664" max="6664" width="11.7109375" style="1" customWidth="1"/>
    <col min="6665" max="6665" width="9.28515625" style="1" customWidth="1"/>
    <col min="6666" max="6666" width="11.28515625" style="1" customWidth="1"/>
    <col min="6667" max="6670" width="11" style="1" customWidth="1"/>
    <col min="6671" max="6671" width="13.5703125" style="1" customWidth="1"/>
    <col min="6672" max="6674" width="12.28515625" style="1" customWidth="1"/>
    <col min="6675" max="6675" width="11.42578125" style="1" customWidth="1"/>
    <col min="6676" max="6676" width="16.42578125" style="1" customWidth="1"/>
    <col min="6677" max="6677" width="18" style="1" customWidth="1"/>
    <col min="6678" max="6678" width="19.28515625" style="1" customWidth="1"/>
    <col min="6679" max="6679" width="20.7109375" style="1" customWidth="1"/>
    <col min="6680" max="6684" width="8.85546875" style="1" customWidth="1"/>
    <col min="6685" max="6914" width="8.85546875" style="1"/>
    <col min="6915" max="6915" width="7.28515625" style="1" customWidth="1"/>
    <col min="6916" max="6916" width="39.28515625" style="1" customWidth="1"/>
    <col min="6917" max="6917" width="34.7109375" style="1" customWidth="1"/>
    <col min="6918" max="6918" width="14.42578125" style="1" customWidth="1"/>
    <col min="6919" max="6919" width="14.140625" style="1" customWidth="1"/>
    <col min="6920" max="6920" width="11.7109375" style="1" customWidth="1"/>
    <col min="6921" max="6921" width="9.28515625" style="1" customWidth="1"/>
    <col min="6922" max="6922" width="11.28515625" style="1" customWidth="1"/>
    <col min="6923" max="6926" width="11" style="1" customWidth="1"/>
    <col min="6927" max="6927" width="13.5703125" style="1" customWidth="1"/>
    <col min="6928" max="6930" width="12.28515625" style="1" customWidth="1"/>
    <col min="6931" max="6931" width="11.42578125" style="1" customWidth="1"/>
    <col min="6932" max="6932" width="16.42578125" style="1" customWidth="1"/>
    <col min="6933" max="6933" width="18" style="1" customWidth="1"/>
    <col min="6934" max="6934" width="19.28515625" style="1" customWidth="1"/>
    <col min="6935" max="6935" width="20.7109375" style="1" customWidth="1"/>
    <col min="6936" max="6940" width="8.85546875" style="1" customWidth="1"/>
    <col min="6941" max="7170" width="8.85546875" style="1"/>
    <col min="7171" max="7171" width="7.28515625" style="1" customWidth="1"/>
    <col min="7172" max="7172" width="39.28515625" style="1" customWidth="1"/>
    <col min="7173" max="7173" width="34.7109375" style="1" customWidth="1"/>
    <col min="7174" max="7174" width="14.42578125" style="1" customWidth="1"/>
    <col min="7175" max="7175" width="14.140625" style="1" customWidth="1"/>
    <col min="7176" max="7176" width="11.7109375" style="1" customWidth="1"/>
    <col min="7177" max="7177" width="9.28515625" style="1" customWidth="1"/>
    <col min="7178" max="7178" width="11.28515625" style="1" customWidth="1"/>
    <col min="7179" max="7182" width="11" style="1" customWidth="1"/>
    <col min="7183" max="7183" width="13.5703125" style="1" customWidth="1"/>
    <col min="7184" max="7186" width="12.28515625" style="1" customWidth="1"/>
    <col min="7187" max="7187" width="11.42578125" style="1" customWidth="1"/>
    <col min="7188" max="7188" width="16.42578125" style="1" customWidth="1"/>
    <col min="7189" max="7189" width="18" style="1" customWidth="1"/>
    <col min="7190" max="7190" width="19.28515625" style="1" customWidth="1"/>
    <col min="7191" max="7191" width="20.7109375" style="1" customWidth="1"/>
    <col min="7192" max="7196" width="8.85546875" style="1" customWidth="1"/>
    <col min="7197" max="7426" width="8.85546875" style="1"/>
    <col min="7427" max="7427" width="7.28515625" style="1" customWidth="1"/>
    <col min="7428" max="7428" width="39.28515625" style="1" customWidth="1"/>
    <col min="7429" max="7429" width="34.7109375" style="1" customWidth="1"/>
    <col min="7430" max="7430" width="14.42578125" style="1" customWidth="1"/>
    <col min="7431" max="7431" width="14.140625" style="1" customWidth="1"/>
    <col min="7432" max="7432" width="11.7109375" style="1" customWidth="1"/>
    <col min="7433" max="7433" width="9.28515625" style="1" customWidth="1"/>
    <col min="7434" max="7434" width="11.28515625" style="1" customWidth="1"/>
    <col min="7435" max="7438" width="11" style="1" customWidth="1"/>
    <col min="7439" max="7439" width="13.5703125" style="1" customWidth="1"/>
    <col min="7440" max="7442" width="12.28515625" style="1" customWidth="1"/>
    <col min="7443" max="7443" width="11.42578125" style="1" customWidth="1"/>
    <col min="7444" max="7444" width="16.42578125" style="1" customWidth="1"/>
    <col min="7445" max="7445" width="18" style="1" customWidth="1"/>
    <col min="7446" max="7446" width="19.28515625" style="1" customWidth="1"/>
    <col min="7447" max="7447" width="20.7109375" style="1" customWidth="1"/>
    <col min="7448" max="7452" width="8.85546875" style="1" customWidth="1"/>
    <col min="7453" max="7682" width="8.85546875" style="1"/>
    <col min="7683" max="7683" width="7.28515625" style="1" customWidth="1"/>
    <col min="7684" max="7684" width="39.28515625" style="1" customWidth="1"/>
    <col min="7685" max="7685" width="34.7109375" style="1" customWidth="1"/>
    <col min="7686" max="7686" width="14.42578125" style="1" customWidth="1"/>
    <col min="7687" max="7687" width="14.140625" style="1" customWidth="1"/>
    <col min="7688" max="7688" width="11.7109375" style="1" customWidth="1"/>
    <col min="7689" max="7689" width="9.28515625" style="1" customWidth="1"/>
    <col min="7690" max="7690" width="11.28515625" style="1" customWidth="1"/>
    <col min="7691" max="7694" width="11" style="1" customWidth="1"/>
    <col min="7695" max="7695" width="13.5703125" style="1" customWidth="1"/>
    <col min="7696" max="7698" width="12.28515625" style="1" customWidth="1"/>
    <col min="7699" max="7699" width="11.42578125" style="1" customWidth="1"/>
    <col min="7700" max="7700" width="16.42578125" style="1" customWidth="1"/>
    <col min="7701" max="7701" width="18" style="1" customWidth="1"/>
    <col min="7702" max="7702" width="19.28515625" style="1" customWidth="1"/>
    <col min="7703" max="7703" width="20.7109375" style="1" customWidth="1"/>
    <col min="7704" max="7708" width="8.85546875" style="1" customWidth="1"/>
    <col min="7709" max="7938" width="8.85546875" style="1"/>
    <col min="7939" max="7939" width="7.28515625" style="1" customWidth="1"/>
    <col min="7940" max="7940" width="39.28515625" style="1" customWidth="1"/>
    <col min="7941" max="7941" width="34.7109375" style="1" customWidth="1"/>
    <col min="7942" max="7942" width="14.42578125" style="1" customWidth="1"/>
    <col min="7943" max="7943" width="14.140625" style="1" customWidth="1"/>
    <col min="7944" max="7944" width="11.7109375" style="1" customWidth="1"/>
    <col min="7945" max="7945" width="9.28515625" style="1" customWidth="1"/>
    <col min="7946" max="7946" width="11.28515625" style="1" customWidth="1"/>
    <col min="7947" max="7950" width="11" style="1" customWidth="1"/>
    <col min="7951" max="7951" width="13.5703125" style="1" customWidth="1"/>
    <col min="7952" max="7954" width="12.28515625" style="1" customWidth="1"/>
    <col min="7955" max="7955" width="11.42578125" style="1" customWidth="1"/>
    <col min="7956" max="7956" width="16.42578125" style="1" customWidth="1"/>
    <col min="7957" max="7957" width="18" style="1" customWidth="1"/>
    <col min="7958" max="7958" width="19.28515625" style="1" customWidth="1"/>
    <col min="7959" max="7959" width="20.7109375" style="1" customWidth="1"/>
    <col min="7960" max="7964" width="8.85546875" style="1" customWidth="1"/>
    <col min="7965" max="8194" width="8.85546875" style="1"/>
    <col min="8195" max="8195" width="7.28515625" style="1" customWidth="1"/>
    <col min="8196" max="8196" width="39.28515625" style="1" customWidth="1"/>
    <col min="8197" max="8197" width="34.7109375" style="1" customWidth="1"/>
    <col min="8198" max="8198" width="14.42578125" style="1" customWidth="1"/>
    <col min="8199" max="8199" width="14.140625" style="1" customWidth="1"/>
    <col min="8200" max="8200" width="11.7109375" style="1" customWidth="1"/>
    <col min="8201" max="8201" width="9.28515625" style="1" customWidth="1"/>
    <col min="8202" max="8202" width="11.28515625" style="1" customWidth="1"/>
    <col min="8203" max="8206" width="11" style="1" customWidth="1"/>
    <col min="8207" max="8207" width="13.5703125" style="1" customWidth="1"/>
    <col min="8208" max="8210" width="12.28515625" style="1" customWidth="1"/>
    <col min="8211" max="8211" width="11.42578125" style="1" customWidth="1"/>
    <col min="8212" max="8212" width="16.42578125" style="1" customWidth="1"/>
    <col min="8213" max="8213" width="18" style="1" customWidth="1"/>
    <col min="8214" max="8214" width="19.28515625" style="1" customWidth="1"/>
    <col min="8215" max="8215" width="20.7109375" style="1" customWidth="1"/>
    <col min="8216" max="8220" width="8.85546875" style="1" customWidth="1"/>
    <col min="8221" max="8450" width="8.85546875" style="1"/>
    <col min="8451" max="8451" width="7.28515625" style="1" customWidth="1"/>
    <col min="8452" max="8452" width="39.28515625" style="1" customWidth="1"/>
    <col min="8453" max="8453" width="34.7109375" style="1" customWidth="1"/>
    <col min="8454" max="8454" width="14.42578125" style="1" customWidth="1"/>
    <col min="8455" max="8455" width="14.140625" style="1" customWidth="1"/>
    <col min="8456" max="8456" width="11.7109375" style="1" customWidth="1"/>
    <col min="8457" max="8457" width="9.28515625" style="1" customWidth="1"/>
    <col min="8458" max="8458" width="11.28515625" style="1" customWidth="1"/>
    <col min="8459" max="8462" width="11" style="1" customWidth="1"/>
    <col min="8463" max="8463" width="13.5703125" style="1" customWidth="1"/>
    <col min="8464" max="8466" width="12.28515625" style="1" customWidth="1"/>
    <col min="8467" max="8467" width="11.42578125" style="1" customWidth="1"/>
    <col min="8468" max="8468" width="16.42578125" style="1" customWidth="1"/>
    <col min="8469" max="8469" width="18" style="1" customWidth="1"/>
    <col min="8470" max="8470" width="19.28515625" style="1" customWidth="1"/>
    <col min="8471" max="8471" width="20.7109375" style="1" customWidth="1"/>
    <col min="8472" max="8476" width="8.85546875" style="1" customWidth="1"/>
    <col min="8477" max="8706" width="8.85546875" style="1"/>
    <col min="8707" max="8707" width="7.28515625" style="1" customWidth="1"/>
    <col min="8708" max="8708" width="39.28515625" style="1" customWidth="1"/>
    <col min="8709" max="8709" width="34.7109375" style="1" customWidth="1"/>
    <col min="8710" max="8710" width="14.42578125" style="1" customWidth="1"/>
    <col min="8711" max="8711" width="14.140625" style="1" customWidth="1"/>
    <col min="8712" max="8712" width="11.7109375" style="1" customWidth="1"/>
    <col min="8713" max="8713" width="9.28515625" style="1" customWidth="1"/>
    <col min="8714" max="8714" width="11.28515625" style="1" customWidth="1"/>
    <col min="8715" max="8718" width="11" style="1" customWidth="1"/>
    <col min="8719" max="8719" width="13.5703125" style="1" customWidth="1"/>
    <col min="8720" max="8722" width="12.28515625" style="1" customWidth="1"/>
    <col min="8723" max="8723" width="11.42578125" style="1" customWidth="1"/>
    <col min="8724" max="8724" width="16.42578125" style="1" customWidth="1"/>
    <col min="8725" max="8725" width="18" style="1" customWidth="1"/>
    <col min="8726" max="8726" width="19.28515625" style="1" customWidth="1"/>
    <col min="8727" max="8727" width="20.7109375" style="1" customWidth="1"/>
    <col min="8728" max="8732" width="8.85546875" style="1" customWidth="1"/>
    <col min="8733" max="8962" width="8.85546875" style="1"/>
    <col min="8963" max="8963" width="7.28515625" style="1" customWidth="1"/>
    <col min="8964" max="8964" width="39.28515625" style="1" customWidth="1"/>
    <col min="8965" max="8965" width="34.7109375" style="1" customWidth="1"/>
    <col min="8966" max="8966" width="14.42578125" style="1" customWidth="1"/>
    <col min="8967" max="8967" width="14.140625" style="1" customWidth="1"/>
    <col min="8968" max="8968" width="11.7109375" style="1" customWidth="1"/>
    <col min="8969" max="8969" width="9.28515625" style="1" customWidth="1"/>
    <col min="8970" max="8970" width="11.28515625" style="1" customWidth="1"/>
    <col min="8971" max="8974" width="11" style="1" customWidth="1"/>
    <col min="8975" max="8975" width="13.5703125" style="1" customWidth="1"/>
    <col min="8976" max="8978" width="12.28515625" style="1" customWidth="1"/>
    <col min="8979" max="8979" width="11.42578125" style="1" customWidth="1"/>
    <col min="8980" max="8980" width="16.42578125" style="1" customWidth="1"/>
    <col min="8981" max="8981" width="18" style="1" customWidth="1"/>
    <col min="8982" max="8982" width="19.28515625" style="1" customWidth="1"/>
    <col min="8983" max="8983" width="20.7109375" style="1" customWidth="1"/>
    <col min="8984" max="8988" width="8.85546875" style="1" customWidth="1"/>
    <col min="8989" max="9218" width="8.85546875" style="1"/>
    <col min="9219" max="9219" width="7.28515625" style="1" customWidth="1"/>
    <col min="9220" max="9220" width="39.28515625" style="1" customWidth="1"/>
    <col min="9221" max="9221" width="34.7109375" style="1" customWidth="1"/>
    <col min="9222" max="9222" width="14.42578125" style="1" customWidth="1"/>
    <col min="9223" max="9223" width="14.140625" style="1" customWidth="1"/>
    <col min="9224" max="9224" width="11.7109375" style="1" customWidth="1"/>
    <col min="9225" max="9225" width="9.28515625" style="1" customWidth="1"/>
    <col min="9226" max="9226" width="11.28515625" style="1" customWidth="1"/>
    <col min="9227" max="9230" width="11" style="1" customWidth="1"/>
    <col min="9231" max="9231" width="13.5703125" style="1" customWidth="1"/>
    <col min="9232" max="9234" width="12.28515625" style="1" customWidth="1"/>
    <col min="9235" max="9235" width="11.42578125" style="1" customWidth="1"/>
    <col min="9236" max="9236" width="16.42578125" style="1" customWidth="1"/>
    <col min="9237" max="9237" width="18" style="1" customWidth="1"/>
    <col min="9238" max="9238" width="19.28515625" style="1" customWidth="1"/>
    <col min="9239" max="9239" width="20.7109375" style="1" customWidth="1"/>
    <col min="9240" max="9244" width="8.85546875" style="1" customWidth="1"/>
    <col min="9245" max="9474" width="8.85546875" style="1"/>
    <col min="9475" max="9475" width="7.28515625" style="1" customWidth="1"/>
    <col min="9476" max="9476" width="39.28515625" style="1" customWidth="1"/>
    <col min="9477" max="9477" width="34.7109375" style="1" customWidth="1"/>
    <col min="9478" max="9478" width="14.42578125" style="1" customWidth="1"/>
    <col min="9479" max="9479" width="14.140625" style="1" customWidth="1"/>
    <col min="9480" max="9480" width="11.7109375" style="1" customWidth="1"/>
    <col min="9481" max="9481" width="9.28515625" style="1" customWidth="1"/>
    <col min="9482" max="9482" width="11.28515625" style="1" customWidth="1"/>
    <col min="9483" max="9486" width="11" style="1" customWidth="1"/>
    <col min="9487" max="9487" width="13.5703125" style="1" customWidth="1"/>
    <col min="9488" max="9490" width="12.28515625" style="1" customWidth="1"/>
    <col min="9491" max="9491" width="11.42578125" style="1" customWidth="1"/>
    <col min="9492" max="9492" width="16.42578125" style="1" customWidth="1"/>
    <col min="9493" max="9493" width="18" style="1" customWidth="1"/>
    <col min="9494" max="9494" width="19.28515625" style="1" customWidth="1"/>
    <col min="9495" max="9495" width="20.7109375" style="1" customWidth="1"/>
    <col min="9496" max="9500" width="8.85546875" style="1" customWidth="1"/>
    <col min="9501" max="9730" width="8.85546875" style="1"/>
    <col min="9731" max="9731" width="7.28515625" style="1" customWidth="1"/>
    <col min="9732" max="9732" width="39.28515625" style="1" customWidth="1"/>
    <col min="9733" max="9733" width="34.7109375" style="1" customWidth="1"/>
    <col min="9734" max="9734" width="14.42578125" style="1" customWidth="1"/>
    <col min="9735" max="9735" width="14.140625" style="1" customWidth="1"/>
    <col min="9736" max="9736" width="11.7109375" style="1" customWidth="1"/>
    <col min="9737" max="9737" width="9.28515625" style="1" customWidth="1"/>
    <col min="9738" max="9738" width="11.28515625" style="1" customWidth="1"/>
    <col min="9739" max="9742" width="11" style="1" customWidth="1"/>
    <col min="9743" max="9743" width="13.5703125" style="1" customWidth="1"/>
    <col min="9744" max="9746" width="12.28515625" style="1" customWidth="1"/>
    <col min="9747" max="9747" width="11.42578125" style="1" customWidth="1"/>
    <col min="9748" max="9748" width="16.42578125" style="1" customWidth="1"/>
    <col min="9749" max="9749" width="18" style="1" customWidth="1"/>
    <col min="9750" max="9750" width="19.28515625" style="1" customWidth="1"/>
    <col min="9751" max="9751" width="20.7109375" style="1" customWidth="1"/>
    <col min="9752" max="9756" width="8.85546875" style="1" customWidth="1"/>
    <col min="9757" max="9986" width="8.85546875" style="1"/>
    <col min="9987" max="9987" width="7.28515625" style="1" customWidth="1"/>
    <col min="9988" max="9988" width="39.28515625" style="1" customWidth="1"/>
    <col min="9989" max="9989" width="34.7109375" style="1" customWidth="1"/>
    <col min="9990" max="9990" width="14.42578125" style="1" customWidth="1"/>
    <col min="9991" max="9991" width="14.140625" style="1" customWidth="1"/>
    <col min="9992" max="9992" width="11.7109375" style="1" customWidth="1"/>
    <col min="9993" max="9993" width="9.28515625" style="1" customWidth="1"/>
    <col min="9994" max="9994" width="11.28515625" style="1" customWidth="1"/>
    <col min="9995" max="9998" width="11" style="1" customWidth="1"/>
    <col min="9999" max="9999" width="13.5703125" style="1" customWidth="1"/>
    <col min="10000" max="10002" width="12.28515625" style="1" customWidth="1"/>
    <col min="10003" max="10003" width="11.42578125" style="1" customWidth="1"/>
    <col min="10004" max="10004" width="16.42578125" style="1" customWidth="1"/>
    <col min="10005" max="10005" width="18" style="1" customWidth="1"/>
    <col min="10006" max="10006" width="19.28515625" style="1" customWidth="1"/>
    <col min="10007" max="10007" width="20.7109375" style="1" customWidth="1"/>
    <col min="10008" max="10012" width="8.85546875" style="1" customWidth="1"/>
    <col min="10013" max="10242" width="8.85546875" style="1"/>
    <col min="10243" max="10243" width="7.28515625" style="1" customWidth="1"/>
    <col min="10244" max="10244" width="39.28515625" style="1" customWidth="1"/>
    <col min="10245" max="10245" width="34.7109375" style="1" customWidth="1"/>
    <col min="10246" max="10246" width="14.42578125" style="1" customWidth="1"/>
    <col min="10247" max="10247" width="14.140625" style="1" customWidth="1"/>
    <col min="10248" max="10248" width="11.7109375" style="1" customWidth="1"/>
    <col min="10249" max="10249" width="9.28515625" style="1" customWidth="1"/>
    <col min="10250" max="10250" width="11.28515625" style="1" customWidth="1"/>
    <col min="10251" max="10254" width="11" style="1" customWidth="1"/>
    <col min="10255" max="10255" width="13.5703125" style="1" customWidth="1"/>
    <col min="10256" max="10258" width="12.28515625" style="1" customWidth="1"/>
    <col min="10259" max="10259" width="11.42578125" style="1" customWidth="1"/>
    <col min="10260" max="10260" width="16.42578125" style="1" customWidth="1"/>
    <col min="10261" max="10261" width="18" style="1" customWidth="1"/>
    <col min="10262" max="10262" width="19.28515625" style="1" customWidth="1"/>
    <col min="10263" max="10263" width="20.7109375" style="1" customWidth="1"/>
    <col min="10264" max="10268" width="8.85546875" style="1" customWidth="1"/>
    <col min="10269" max="10498" width="8.85546875" style="1"/>
    <col min="10499" max="10499" width="7.28515625" style="1" customWidth="1"/>
    <col min="10500" max="10500" width="39.28515625" style="1" customWidth="1"/>
    <col min="10501" max="10501" width="34.7109375" style="1" customWidth="1"/>
    <col min="10502" max="10502" width="14.42578125" style="1" customWidth="1"/>
    <col min="10503" max="10503" width="14.140625" style="1" customWidth="1"/>
    <col min="10504" max="10504" width="11.7109375" style="1" customWidth="1"/>
    <col min="10505" max="10505" width="9.28515625" style="1" customWidth="1"/>
    <col min="10506" max="10506" width="11.28515625" style="1" customWidth="1"/>
    <col min="10507" max="10510" width="11" style="1" customWidth="1"/>
    <col min="10511" max="10511" width="13.5703125" style="1" customWidth="1"/>
    <col min="10512" max="10514" width="12.28515625" style="1" customWidth="1"/>
    <col min="10515" max="10515" width="11.42578125" style="1" customWidth="1"/>
    <col min="10516" max="10516" width="16.42578125" style="1" customWidth="1"/>
    <col min="10517" max="10517" width="18" style="1" customWidth="1"/>
    <col min="10518" max="10518" width="19.28515625" style="1" customWidth="1"/>
    <col min="10519" max="10519" width="20.7109375" style="1" customWidth="1"/>
    <col min="10520" max="10524" width="8.85546875" style="1" customWidth="1"/>
    <col min="10525" max="10754" width="8.85546875" style="1"/>
    <col min="10755" max="10755" width="7.28515625" style="1" customWidth="1"/>
    <col min="10756" max="10756" width="39.28515625" style="1" customWidth="1"/>
    <col min="10757" max="10757" width="34.7109375" style="1" customWidth="1"/>
    <col min="10758" max="10758" width="14.42578125" style="1" customWidth="1"/>
    <col min="10759" max="10759" width="14.140625" style="1" customWidth="1"/>
    <col min="10760" max="10760" width="11.7109375" style="1" customWidth="1"/>
    <col min="10761" max="10761" width="9.28515625" style="1" customWidth="1"/>
    <col min="10762" max="10762" width="11.28515625" style="1" customWidth="1"/>
    <col min="10763" max="10766" width="11" style="1" customWidth="1"/>
    <col min="10767" max="10767" width="13.5703125" style="1" customWidth="1"/>
    <col min="10768" max="10770" width="12.28515625" style="1" customWidth="1"/>
    <col min="10771" max="10771" width="11.42578125" style="1" customWidth="1"/>
    <col min="10772" max="10772" width="16.42578125" style="1" customWidth="1"/>
    <col min="10773" max="10773" width="18" style="1" customWidth="1"/>
    <col min="10774" max="10774" width="19.28515625" style="1" customWidth="1"/>
    <col min="10775" max="10775" width="20.7109375" style="1" customWidth="1"/>
    <col min="10776" max="10780" width="8.85546875" style="1" customWidth="1"/>
    <col min="10781" max="11010" width="8.85546875" style="1"/>
    <col min="11011" max="11011" width="7.28515625" style="1" customWidth="1"/>
    <col min="11012" max="11012" width="39.28515625" style="1" customWidth="1"/>
    <col min="11013" max="11013" width="34.7109375" style="1" customWidth="1"/>
    <col min="11014" max="11014" width="14.42578125" style="1" customWidth="1"/>
    <col min="11015" max="11015" width="14.140625" style="1" customWidth="1"/>
    <col min="11016" max="11016" width="11.7109375" style="1" customWidth="1"/>
    <col min="11017" max="11017" width="9.28515625" style="1" customWidth="1"/>
    <col min="11018" max="11018" width="11.28515625" style="1" customWidth="1"/>
    <col min="11019" max="11022" width="11" style="1" customWidth="1"/>
    <col min="11023" max="11023" width="13.5703125" style="1" customWidth="1"/>
    <col min="11024" max="11026" width="12.28515625" style="1" customWidth="1"/>
    <col min="11027" max="11027" width="11.42578125" style="1" customWidth="1"/>
    <col min="11028" max="11028" width="16.42578125" style="1" customWidth="1"/>
    <col min="11029" max="11029" width="18" style="1" customWidth="1"/>
    <col min="11030" max="11030" width="19.28515625" style="1" customWidth="1"/>
    <col min="11031" max="11031" width="20.7109375" style="1" customWidth="1"/>
    <col min="11032" max="11036" width="8.85546875" style="1" customWidth="1"/>
    <col min="11037" max="11266" width="8.85546875" style="1"/>
    <col min="11267" max="11267" width="7.28515625" style="1" customWidth="1"/>
    <col min="11268" max="11268" width="39.28515625" style="1" customWidth="1"/>
    <col min="11269" max="11269" width="34.7109375" style="1" customWidth="1"/>
    <col min="11270" max="11270" width="14.42578125" style="1" customWidth="1"/>
    <col min="11271" max="11271" width="14.140625" style="1" customWidth="1"/>
    <col min="11272" max="11272" width="11.7109375" style="1" customWidth="1"/>
    <col min="11273" max="11273" width="9.28515625" style="1" customWidth="1"/>
    <col min="11274" max="11274" width="11.28515625" style="1" customWidth="1"/>
    <col min="11275" max="11278" width="11" style="1" customWidth="1"/>
    <col min="11279" max="11279" width="13.5703125" style="1" customWidth="1"/>
    <col min="11280" max="11282" width="12.28515625" style="1" customWidth="1"/>
    <col min="11283" max="11283" width="11.42578125" style="1" customWidth="1"/>
    <col min="11284" max="11284" width="16.42578125" style="1" customWidth="1"/>
    <col min="11285" max="11285" width="18" style="1" customWidth="1"/>
    <col min="11286" max="11286" width="19.28515625" style="1" customWidth="1"/>
    <col min="11287" max="11287" width="20.7109375" style="1" customWidth="1"/>
    <col min="11288" max="11292" width="8.85546875" style="1" customWidth="1"/>
    <col min="11293" max="11522" width="8.85546875" style="1"/>
    <col min="11523" max="11523" width="7.28515625" style="1" customWidth="1"/>
    <col min="11524" max="11524" width="39.28515625" style="1" customWidth="1"/>
    <col min="11525" max="11525" width="34.7109375" style="1" customWidth="1"/>
    <col min="11526" max="11526" width="14.42578125" style="1" customWidth="1"/>
    <col min="11527" max="11527" width="14.140625" style="1" customWidth="1"/>
    <col min="11528" max="11528" width="11.7109375" style="1" customWidth="1"/>
    <col min="11529" max="11529" width="9.28515625" style="1" customWidth="1"/>
    <col min="11530" max="11530" width="11.28515625" style="1" customWidth="1"/>
    <col min="11531" max="11534" width="11" style="1" customWidth="1"/>
    <col min="11535" max="11535" width="13.5703125" style="1" customWidth="1"/>
    <col min="11536" max="11538" width="12.28515625" style="1" customWidth="1"/>
    <col min="11539" max="11539" width="11.42578125" style="1" customWidth="1"/>
    <col min="11540" max="11540" width="16.42578125" style="1" customWidth="1"/>
    <col min="11541" max="11541" width="18" style="1" customWidth="1"/>
    <col min="11542" max="11542" width="19.28515625" style="1" customWidth="1"/>
    <col min="11543" max="11543" width="20.7109375" style="1" customWidth="1"/>
    <col min="11544" max="11548" width="8.85546875" style="1" customWidth="1"/>
    <col min="11549" max="11778" width="8.85546875" style="1"/>
    <col min="11779" max="11779" width="7.28515625" style="1" customWidth="1"/>
    <col min="11780" max="11780" width="39.28515625" style="1" customWidth="1"/>
    <col min="11781" max="11781" width="34.7109375" style="1" customWidth="1"/>
    <col min="11782" max="11782" width="14.42578125" style="1" customWidth="1"/>
    <col min="11783" max="11783" width="14.140625" style="1" customWidth="1"/>
    <col min="11784" max="11784" width="11.7109375" style="1" customWidth="1"/>
    <col min="11785" max="11785" width="9.28515625" style="1" customWidth="1"/>
    <col min="11786" max="11786" width="11.28515625" style="1" customWidth="1"/>
    <col min="11787" max="11790" width="11" style="1" customWidth="1"/>
    <col min="11791" max="11791" width="13.5703125" style="1" customWidth="1"/>
    <col min="11792" max="11794" width="12.28515625" style="1" customWidth="1"/>
    <col min="11795" max="11795" width="11.42578125" style="1" customWidth="1"/>
    <col min="11796" max="11796" width="16.42578125" style="1" customWidth="1"/>
    <col min="11797" max="11797" width="18" style="1" customWidth="1"/>
    <col min="11798" max="11798" width="19.28515625" style="1" customWidth="1"/>
    <col min="11799" max="11799" width="20.7109375" style="1" customWidth="1"/>
    <col min="11800" max="11804" width="8.85546875" style="1" customWidth="1"/>
    <col min="11805" max="12034" width="8.85546875" style="1"/>
    <col min="12035" max="12035" width="7.28515625" style="1" customWidth="1"/>
    <col min="12036" max="12036" width="39.28515625" style="1" customWidth="1"/>
    <col min="12037" max="12037" width="34.7109375" style="1" customWidth="1"/>
    <col min="12038" max="12038" width="14.42578125" style="1" customWidth="1"/>
    <col min="12039" max="12039" width="14.140625" style="1" customWidth="1"/>
    <col min="12040" max="12040" width="11.7109375" style="1" customWidth="1"/>
    <col min="12041" max="12041" width="9.28515625" style="1" customWidth="1"/>
    <col min="12042" max="12042" width="11.28515625" style="1" customWidth="1"/>
    <col min="12043" max="12046" width="11" style="1" customWidth="1"/>
    <col min="12047" max="12047" width="13.5703125" style="1" customWidth="1"/>
    <col min="12048" max="12050" width="12.28515625" style="1" customWidth="1"/>
    <col min="12051" max="12051" width="11.42578125" style="1" customWidth="1"/>
    <col min="12052" max="12052" width="16.42578125" style="1" customWidth="1"/>
    <col min="12053" max="12053" width="18" style="1" customWidth="1"/>
    <col min="12054" max="12054" width="19.28515625" style="1" customWidth="1"/>
    <col min="12055" max="12055" width="20.7109375" style="1" customWidth="1"/>
    <col min="12056" max="12060" width="8.85546875" style="1" customWidth="1"/>
    <col min="12061" max="12290" width="8.85546875" style="1"/>
    <col min="12291" max="12291" width="7.28515625" style="1" customWidth="1"/>
    <col min="12292" max="12292" width="39.28515625" style="1" customWidth="1"/>
    <col min="12293" max="12293" width="34.7109375" style="1" customWidth="1"/>
    <col min="12294" max="12294" width="14.42578125" style="1" customWidth="1"/>
    <col min="12295" max="12295" width="14.140625" style="1" customWidth="1"/>
    <col min="12296" max="12296" width="11.7109375" style="1" customWidth="1"/>
    <col min="12297" max="12297" width="9.28515625" style="1" customWidth="1"/>
    <col min="12298" max="12298" width="11.28515625" style="1" customWidth="1"/>
    <col min="12299" max="12302" width="11" style="1" customWidth="1"/>
    <col min="12303" max="12303" width="13.5703125" style="1" customWidth="1"/>
    <col min="12304" max="12306" width="12.28515625" style="1" customWidth="1"/>
    <col min="12307" max="12307" width="11.42578125" style="1" customWidth="1"/>
    <col min="12308" max="12308" width="16.42578125" style="1" customWidth="1"/>
    <col min="12309" max="12309" width="18" style="1" customWidth="1"/>
    <col min="12310" max="12310" width="19.28515625" style="1" customWidth="1"/>
    <col min="12311" max="12311" width="20.7109375" style="1" customWidth="1"/>
    <col min="12312" max="12316" width="8.85546875" style="1" customWidth="1"/>
    <col min="12317" max="12546" width="8.85546875" style="1"/>
    <col min="12547" max="12547" width="7.28515625" style="1" customWidth="1"/>
    <col min="12548" max="12548" width="39.28515625" style="1" customWidth="1"/>
    <col min="12549" max="12549" width="34.7109375" style="1" customWidth="1"/>
    <col min="12550" max="12550" width="14.42578125" style="1" customWidth="1"/>
    <col min="12551" max="12551" width="14.140625" style="1" customWidth="1"/>
    <col min="12552" max="12552" width="11.7109375" style="1" customWidth="1"/>
    <col min="12553" max="12553" width="9.28515625" style="1" customWidth="1"/>
    <col min="12554" max="12554" width="11.28515625" style="1" customWidth="1"/>
    <col min="12555" max="12558" width="11" style="1" customWidth="1"/>
    <col min="12559" max="12559" width="13.5703125" style="1" customWidth="1"/>
    <col min="12560" max="12562" width="12.28515625" style="1" customWidth="1"/>
    <col min="12563" max="12563" width="11.42578125" style="1" customWidth="1"/>
    <col min="12564" max="12564" width="16.42578125" style="1" customWidth="1"/>
    <col min="12565" max="12565" width="18" style="1" customWidth="1"/>
    <col min="12566" max="12566" width="19.28515625" style="1" customWidth="1"/>
    <col min="12567" max="12567" width="20.7109375" style="1" customWidth="1"/>
    <col min="12568" max="12572" width="8.85546875" style="1" customWidth="1"/>
    <col min="12573" max="12802" width="8.85546875" style="1"/>
    <col min="12803" max="12803" width="7.28515625" style="1" customWidth="1"/>
    <col min="12804" max="12804" width="39.28515625" style="1" customWidth="1"/>
    <col min="12805" max="12805" width="34.7109375" style="1" customWidth="1"/>
    <col min="12806" max="12806" width="14.42578125" style="1" customWidth="1"/>
    <col min="12807" max="12807" width="14.140625" style="1" customWidth="1"/>
    <col min="12808" max="12808" width="11.7109375" style="1" customWidth="1"/>
    <col min="12809" max="12809" width="9.28515625" style="1" customWidth="1"/>
    <col min="12810" max="12810" width="11.28515625" style="1" customWidth="1"/>
    <col min="12811" max="12814" width="11" style="1" customWidth="1"/>
    <col min="12815" max="12815" width="13.5703125" style="1" customWidth="1"/>
    <col min="12816" max="12818" width="12.28515625" style="1" customWidth="1"/>
    <col min="12819" max="12819" width="11.42578125" style="1" customWidth="1"/>
    <col min="12820" max="12820" width="16.42578125" style="1" customWidth="1"/>
    <col min="12821" max="12821" width="18" style="1" customWidth="1"/>
    <col min="12822" max="12822" width="19.28515625" style="1" customWidth="1"/>
    <col min="12823" max="12823" width="20.7109375" style="1" customWidth="1"/>
    <col min="12824" max="12828" width="8.85546875" style="1" customWidth="1"/>
    <col min="12829" max="13058" width="8.85546875" style="1"/>
    <col min="13059" max="13059" width="7.28515625" style="1" customWidth="1"/>
    <col min="13060" max="13060" width="39.28515625" style="1" customWidth="1"/>
    <col min="13061" max="13061" width="34.7109375" style="1" customWidth="1"/>
    <col min="13062" max="13062" width="14.42578125" style="1" customWidth="1"/>
    <col min="13063" max="13063" width="14.140625" style="1" customWidth="1"/>
    <col min="13064" max="13064" width="11.7109375" style="1" customWidth="1"/>
    <col min="13065" max="13065" width="9.28515625" style="1" customWidth="1"/>
    <col min="13066" max="13066" width="11.28515625" style="1" customWidth="1"/>
    <col min="13067" max="13070" width="11" style="1" customWidth="1"/>
    <col min="13071" max="13071" width="13.5703125" style="1" customWidth="1"/>
    <col min="13072" max="13074" width="12.28515625" style="1" customWidth="1"/>
    <col min="13075" max="13075" width="11.42578125" style="1" customWidth="1"/>
    <col min="13076" max="13076" width="16.42578125" style="1" customWidth="1"/>
    <col min="13077" max="13077" width="18" style="1" customWidth="1"/>
    <col min="13078" max="13078" width="19.28515625" style="1" customWidth="1"/>
    <col min="13079" max="13079" width="20.7109375" style="1" customWidth="1"/>
    <col min="13080" max="13084" width="8.85546875" style="1" customWidth="1"/>
    <col min="13085" max="13314" width="8.85546875" style="1"/>
    <col min="13315" max="13315" width="7.28515625" style="1" customWidth="1"/>
    <col min="13316" max="13316" width="39.28515625" style="1" customWidth="1"/>
    <col min="13317" max="13317" width="34.7109375" style="1" customWidth="1"/>
    <col min="13318" max="13318" width="14.42578125" style="1" customWidth="1"/>
    <col min="13319" max="13319" width="14.140625" style="1" customWidth="1"/>
    <col min="13320" max="13320" width="11.7109375" style="1" customWidth="1"/>
    <col min="13321" max="13321" width="9.28515625" style="1" customWidth="1"/>
    <col min="13322" max="13322" width="11.28515625" style="1" customWidth="1"/>
    <col min="13323" max="13326" width="11" style="1" customWidth="1"/>
    <col min="13327" max="13327" width="13.5703125" style="1" customWidth="1"/>
    <col min="13328" max="13330" width="12.28515625" style="1" customWidth="1"/>
    <col min="13331" max="13331" width="11.42578125" style="1" customWidth="1"/>
    <col min="13332" max="13332" width="16.42578125" style="1" customWidth="1"/>
    <col min="13333" max="13333" width="18" style="1" customWidth="1"/>
    <col min="13334" max="13334" width="19.28515625" style="1" customWidth="1"/>
    <col min="13335" max="13335" width="20.7109375" style="1" customWidth="1"/>
    <col min="13336" max="13340" width="8.85546875" style="1" customWidth="1"/>
    <col min="13341" max="13570" width="8.85546875" style="1"/>
    <col min="13571" max="13571" width="7.28515625" style="1" customWidth="1"/>
    <col min="13572" max="13572" width="39.28515625" style="1" customWidth="1"/>
    <col min="13573" max="13573" width="34.7109375" style="1" customWidth="1"/>
    <col min="13574" max="13574" width="14.42578125" style="1" customWidth="1"/>
    <col min="13575" max="13575" width="14.140625" style="1" customWidth="1"/>
    <col min="13576" max="13576" width="11.7109375" style="1" customWidth="1"/>
    <col min="13577" max="13577" width="9.28515625" style="1" customWidth="1"/>
    <col min="13578" max="13578" width="11.28515625" style="1" customWidth="1"/>
    <col min="13579" max="13582" width="11" style="1" customWidth="1"/>
    <col min="13583" max="13583" width="13.5703125" style="1" customWidth="1"/>
    <col min="13584" max="13586" width="12.28515625" style="1" customWidth="1"/>
    <col min="13587" max="13587" width="11.42578125" style="1" customWidth="1"/>
    <col min="13588" max="13588" width="16.42578125" style="1" customWidth="1"/>
    <col min="13589" max="13589" width="18" style="1" customWidth="1"/>
    <col min="13590" max="13590" width="19.28515625" style="1" customWidth="1"/>
    <col min="13591" max="13591" width="20.7109375" style="1" customWidth="1"/>
    <col min="13592" max="13596" width="8.85546875" style="1" customWidth="1"/>
    <col min="13597" max="13826" width="8.85546875" style="1"/>
    <col min="13827" max="13827" width="7.28515625" style="1" customWidth="1"/>
    <col min="13828" max="13828" width="39.28515625" style="1" customWidth="1"/>
    <col min="13829" max="13829" width="34.7109375" style="1" customWidth="1"/>
    <col min="13830" max="13830" width="14.42578125" style="1" customWidth="1"/>
    <col min="13831" max="13831" width="14.140625" style="1" customWidth="1"/>
    <col min="13832" max="13832" width="11.7109375" style="1" customWidth="1"/>
    <col min="13833" max="13833" width="9.28515625" style="1" customWidth="1"/>
    <col min="13834" max="13834" width="11.28515625" style="1" customWidth="1"/>
    <col min="13835" max="13838" width="11" style="1" customWidth="1"/>
    <col min="13839" max="13839" width="13.5703125" style="1" customWidth="1"/>
    <col min="13840" max="13842" width="12.28515625" style="1" customWidth="1"/>
    <col min="13843" max="13843" width="11.42578125" style="1" customWidth="1"/>
    <col min="13844" max="13844" width="16.42578125" style="1" customWidth="1"/>
    <col min="13845" max="13845" width="18" style="1" customWidth="1"/>
    <col min="13846" max="13846" width="19.28515625" style="1" customWidth="1"/>
    <col min="13847" max="13847" width="20.7109375" style="1" customWidth="1"/>
    <col min="13848" max="13852" width="8.85546875" style="1" customWidth="1"/>
    <col min="13853" max="14082" width="8.85546875" style="1"/>
    <col min="14083" max="14083" width="7.28515625" style="1" customWidth="1"/>
    <col min="14084" max="14084" width="39.28515625" style="1" customWidth="1"/>
    <col min="14085" max="14085" width="34.7109375" style="1" customWidth="1"/>
    <col min="14086" max="14086" width="14.42578125" style="1" customWidth="1"/>
    <col min="14087" max="14087" width="14.140625" style="1" customWidth="1"/>
    <col min="14088" max="14088" width="11.7109375" style="1" customWidth="1"/>
    <col min="14089" max="14089" width="9.28515625" style="1" customWidth="1"/>
    <col min="14090" max="14090" width="11.28515625" style="1" customWidth="1"/>
    <col min="14091" max="14094" width="11" style="1" customWidth="1"/>
    <col min="14095" max="14095" width="13.5703125" style="1" customWidth="1"/>
    <col min="14096" max="14098" width="12.28515625" style="1" customWidth="1"/>
    <col min="14099" max="14099" width="11.42578125" style="1" customWidth="1"/>
    <col min="14100" max="14100" width="16.42578125" style="1" customWidth="1"/>
    <col min="14101" max="14101" width="18" style="1" customWidth="1"/>
    <col min="14102" max="14102" width="19.28515625" style="1" customWidth="1"/>
    <col min="14103" max="14103" width="20.7109375" style="1" customWidth="1"/>
    <col min="14104" max="14108" width="8.85546875" style="1" customWidth="1"/>
    <col min="14109" max="14338" width="8.85546875" style="1"/>
    <col min="14339" max="14339" width="7.28515625" style="1" customWidth="1"/>
    <col min="14340" max="14340" width="39.28515625" style="1" customWidth="1"/>
    <col min="14341" max="14341" width="34.7109375" style="1" customWidth="1"/>
    <col min="14342" max="14342" width="14.42578125" style="1" customWidth="1"/>
    <col min="14343" max="14343" width="14.140625" style="1" customWidth="1"/>
    <col min="14344" max="14344" width="11.7109375" style="1" customWidth="1"/>
    <col min="14345" max="14345" width="9.28515625" style="1" customWidth="1"/>
    <col min="14346" max="14346" width="11.28515625" style="1" customWidth="1"/>
    <col min="14347" max="14350" width="11" style="1" customWidth="1"/>
    <col min="14351" max="14351" width="13.5703125" style="1" customWidth="1"/>
    <col min="14352" max="14354" width="12.28515625" style="1" customWidth="1"/>
    <col min="14355" max="14355" width="11.42578125" style="1" customWidth="1"/>
    <col min="14356" max="14356" width="16.42578125" style="1" customWidth="1"/>
    <col min="14357" max="14357" width="18" style="1" customWidth="1"/>
    <col min="14358" max="14358" width="19.28515625" style="1" customWidth="1"/>
    <col min="14359" max="14359" width="20.7109375" style="1" customWidth="1"/>
    <col min="14360" max="14364" width="8.85546875" style="1" customWidth="1"/>
    <col min="14365" max="14594" width="8.85546875" style="1"/>
    <col min="14595" max="14595" width="7.28515625" style="1" customWidth="1"/>
    <col min="14596" max="14596" width="39.28515625" style="1" customWidth="1"/>
    <col min="14597" max="14597" width="34.7109375" style="1" customWidth="1"/>
    <col min="14598" max="14598" width="14.42578125" style="1" customWidth="1"/>
    <col min="14599" max="14599" width="14.140625" style="1" customWidth="1"/>
    <col min="14600" max="14600" width="11.7109375" style="1" customWidth="1"/>
    <col min="14601" max="14601" width="9.28515625" style="1" customWidth="1"/>
    <col min="14602" max="14602" width="11.28515625" style="1" customWidth="1"/>
    <col min="14603" max="14606" width="11" style="1" customWidth="1"/>
    <col min="14607" max="14607" width="13.5703125" style="1" customWidth="1"/>
    <col min="14608" max="14610" width="12.28515625" style="1" customWidth="1"/>
    <col min="14611" max="14611" width="11.42578125" style="1" customWidth="1"/>
    <col min="14612" max="14612" width="16.42578125" style="1" customWidth="1"/>
    <col min="14613" max="14613" width="18" style="1" customWidth="1"/>
    <col min="14614" max="14614" width="19.28515625" style="1" customWidth="1"/>
    <col min="14615" max="14615" width="20.7109375" style="1" customWidth="1"/>
    <col min="14616" max="14620" width="8.85546875" style="1" customWidth="1"/>
    <col min="14621" max="14850" width="8.85546875" style="1"/>
    <col min="14851" max="14851" width="7.28515625" style="1" customWidth="1"/>
    <col min="14852" max="14852" width="39.28515625" style="1" customWidth="1"/>
    <col min="14853" max="14853" width="34.7109375" style="1" customWidth="1"/>
    <col min="14854" max="14854" width="14.42578125" style="1" customWidth="1"/>
    <col min="14855" max="14855" width="14.140625" style="1" customWidth="1"/>
    <col min="14856" max="14856" width="11.7109375" style="1" customWidth="1"/>
    <col min="14857" max="14857" width="9.28515625" style="1" customWidth="1"/>
    <col min="14858" max="14858" width="11.28515625" style="1" customWidth="1"/>
    <col min="14859" max="14862" width="11" style="1" customWidth="1"/>
    <col min="14863" max="14863" width="13.5703125" style="1" customWidth="1"/>
    <col min="14864" max="14866" width="12.28515625" style="1" customWidth="1"/>
    <col min="14867" max="14867" width="11.42578125" style="1" customWidth="1"/>
    <col min="14868" max="14868" width="16.42578125" style="1" customWidth="1"/>
    <col min="14869" max="14869" width="18" style="1" customWidth="1"/>
    <col min="14870" max="14870" width="19.28515625" style="1" customWidth="1"/>
    <col min="14871" max="14871" width="20.7109375" style="1" customWidth="1"/>
    <col min="14872" max="14876" width="8.85546875" style="1" customWidth="1"/>
    <col min="14877" max="15106" width="8.85546875" style="1"/>
    <col min="15107" max="15107" width="7.28515625" style="1" customWidth="1"/>
    <col min="15108" max="15108" width="39.28515625" style="1" customWidth="1"/>
    <col min="15109" max="15109" width="34.7109375" style="1" customWidth="1"/>
    <col min="15110" max="15110" width="14.42578125" style="1" customWidth="1"/>
    <col min="15111" max="15111" width="14.140625" style="1" customWidth="1"/>
    <col min="15112" max="15112" width="11.7109375" style="1" customWidth="1"/>
    <col min="15113" max="15113" width="9.28515625" style="1" customWidth="1"/>
    <col min="15114" max="15114" width="11.28515625" style="1" customWidth="1"/>
    <col min="15115" max="15118" width="11" style="1" customWidth="1"/>
    <col min="15119" max="15119" width="13.5703125" style="1" customWidth="1"/>
    <col min="15120" max="15122" width="12.28515625" style="1" customWidth="1"/>
    <col min="15123" max="15123" width="11.42578125" style="1" customWidth="1"/>
    <col min="15124" max="15124" width="16.42578125" style="1" customWidth="1"/>
    <col min="15125" max="15125" width="18" style="1" customWidth="1"/>
    <col min="15126" max="15126" width="19.28515625" style="1" customWidth="1"/>
    <col min="15127" max="15127" width="20.7109375" style="1" customWidth="1"/>
    <col min="15128" max="15132" width="8.85546875" style="1" customWidth="1"/>
    <col min="15133" max="15362" width="8.85546875" style="1"/>
    <col min="15363" max="15363" width="7.28515625" style="1" customWidth="1"/>
    <col min="15364" max="15364" width="39.28515625" style="1" customWidth="1"/>
    <col min="15365" max="15365" width="34.7109375" style="1" customWidth="1"/>
    <col min="15366" max="15366" width="14.42578125" style="1" customWidth="1"/>
    <col min="15367" max="15367" width="14.140625" style="1" customWidth="1"/>
    <col min="15368" max="15368" width="11.7109375" style="1" customWidth="1"/>
    <col min="15369" max="15369" width="9.28515625" style="1" customWidth="1"/>
    <col min="15370" max="15370" width="11.28515625" style="1" customWidth="1"/>
    <col min="15371" max="15374" width="11" style="1" customWidth="1"/>
    <col min="15375" max="15375" width="13.5703125" style="1" customWidth="1"/>
    <col min="15376" max="15378" width="12.28515625" style="1" customWidth="1"/>
    <col min="15379" max="15379" width="11.42578125" style="1" customWidth="1"/>
    <col min="15380" max="15380" width="16.42578125" style="1" customWidth="1"/>
    <col min="15381" max="15381" width="18" style="1" customWidth="1"/>
    <col min="15382" max="15382" width="19.28515625" style="1" customWidth="1"/>
    <col min="15383" max="15383" width="20.7109375" style="1" customWidth="1"/>
    <col min="15384" max="15388" width="8.85546875" style="1" customWidth="1"/>
    <col min="15389" max="15618" width="8.85546875" style="1"/>
    <col min="15619" max="15619" width="7.28515625" style="1" customWidth="1"/>
    <col min="15620" max="15620" width="39.28515625" style="1" customWidth="1"/>
    <col min="15621" max="15621" width="34.7109375" style="1" customWidth="1"/>
    <col min="15622" max="15622" width="14.42578125" style="1" customWidth="1"/>
    <col min="15623" max="15623" width="14.140625" style="1" customWidth="1"/>
    <col min="15624" max="15624" width="11.7109375" style="1" customWidth="1"/>
    <col min="15625" max="15625" width="9.28515625" style="1" customWidth="1"/>
    <col min="15626" max="15626" width="11.28515625" style="1" customWidth="1"/>
    <col min="15627" max="15630" width="11" style="1" customWidth="1"/>
    <col min="15631" max="15631" width="13.5703125" style="1" customWidth="1"/>
    <col min="15632" max="15634" width="12.28515625" style="1" customWidth="1"/>
    <col min="15635" max="15635" width="11.42578125" style="1" customWidth="1"/>
    <col min="15636" max="15636" width="16.42578125" style="1" customWidth="1"/>
    <col min="15637" max="15637" width="18" style="1" customWidth="1"/>
    <col min="15638" max="15638" width="19.28515625" style="1" customWidth="1"/>
    <col min="15639" max="15639" width="20.7109375" style="1" customWidth="1"/>
    <col min="15640" max="15644" width="8.85546875" style="1" customWidth="1"/>
    <col min="15645" max="15874" width="8.85546875" style="1"/>
    <col min="15875" max="15875" width="7.28515625" style="1" customWidth="1"/>
    <col min="15876" max="15876" width="39.28515625" style="1" customWidth="1"/>
    <col min="15877" max="15877" width="34.7109375" style="1" customWidth="1"/>
    <col min="15878" max="15878" width="14.42578125" style="1" customWidth="1"/>
    <col min="15879" max="15879" width="14.140625" style="1" customWidth="1"/>
    <col min="15880" max="15880" width="11.7109375" style="1" customWidth="1"/>
    <col min="15881" max="15881" width="9.28515625" style="1" customWidth="1"/>
    <col min="15882" max="15882" width="11.28515625" style="1" customWidth="1"/>
    <col min="15883" max="15886" width="11" style="1" customWidth="1"/>
    <col min="15887" max="15887" width="13.5703125" style="1" customWidth="1"/>
    <col min="15888" max="15890" width="12.28515625" style="1" customWidth="1"/>
    <col min="15891" max="15891" width="11.42578125" style="1" customWidth="1"/>
    <col min="15892" max="15892" width="16.42578125" style="1" customWidth="1"/>
    <col min="15893" max="15893" width="18" style="1" customWidth="1"/>
    <col min="15894" max="15894" width="19.28515625" style="1" customWidth="1"/>
    <col min="15895" max="15895" width="20.7109375" style="1" customWidth="1"/>
    <col min="15896" max="15900" width="8.85546875" style="1" customWidth="1"/>
    <col min="15901" max="16130" width="8.85546875" style="1"/>
    <col min="16131" max="16131" width="7.28515625" style="1" customWidth="1"/>
    <col min="16132" max="16132" width="39.28515625" style="1" customWidth="1"/>
    <col min="16133" max="16133" width="34.7109375" style="1" customWidth="1"/>
    <col min="16134" max="16134" width="14.42578125" style="1" customWidth="1"/>
    <col min="16135" max="16135" width="14.140625" style="1" customWidth="1"/>
    <col min="16136" max="16136" width="11.7109375" style="1" customWidth="1"/>
    <col min="16137" max="16137" width="9.28515625" style="1" customWidth="1"/>
    <col min="16138" max="16138" width="11.28515625" style="1" customWidth="1"/>
    <col min="16139" max="16142" width="11" style="1" customWidth="1"/>
    <col min="16143" max="16143" width="13.5703125" style="1" customWidth="1"/>
    <col min="16144" max="16146" width="12.28515625" style="1" customWidth="1"/>
    <col min="16147" max="16147" width="11.42578125" style="1" customWidth="1"/>
    <col min="16148" max="16148" width="16.42578125" style="1" customWidth="1"/>
    <col min="16149" max="16149" width="18" style="1" customWidth="1"/>
    <col min="16150" max="16150" width="19.28515625" style="1" customWidth="1"/>
    <col min="16151" max="16151" width="20.7109375" style="1" customWidth="1"/>
    <col min="16152" max="16156" width="8.85546875" style="1" customWidth="1"/>
    <col min="16157" max="16384" width="8.85546875" style="1"/>
  </cols>
  <sheetData>
    <row r="1" spans="1:21" ht="51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240"/>
      <c r="T1" s="240"/>
    </row>
    <row r="2" spans="1:21" ht="24.6" customHeight="1">
      <c r="A2" s="241"/>
      <c r="D2" s="1"/>
      <c r="E2" s="1"/>
      <c r="F2" s="459" t="s">
        <v>617</v>
      </c>
      <c r="G2" s="459"/>
      <c r="H2" s="459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/>
    <row r="4" spans="1:21" ht="24" customHeight="1">
      <c r="A4" s="460" t="s">
        <v>1</v>
      </c>
      <c r="B4" s="463" t="s">
        <v>2</v>
      </c>
      <c r="C4" s="466" t="s">
        <v>3</v>
      </c>
      <c r="D4" s="467" t="s">
        <v>4</v>
      </c>
      <c r="E4" s="467" t="s">
        <v>5</v>
      </c>
      <c r="F4" s="467" t="s">
        <v>618</v>
      </c>
      <c r="G4" s="467"/>
      <c r="H4" s="467"/>
      <c r="I4" s="467" t="s">
        <v>6</v>
      </c>
      <c r="J4" s="467"/>
      <c r="K4" s="467"/>
      <c r="L4" s="468" t="s">
        <v>7</v>
      </c>
      <c r="M4" s="456" t="s">
        <v>8</v>
      </c>
      <c r="N4" s="456"/>
      <c r="O4" s="456"/>
      <c r="P4" s="456"/>
      <c r="Q4" s="456"/>
      <c r="R4" s="456"/>
      <c r="S4" s="27"/>
      <c r="T4" s="27"/>
    </row>
    <row r="5" spans="1:21" ht="30.75" customHeight="1">
      <c r="A5" s="461"/>
      <c r="B5" s="464"/>
      <c r="C5" s="466"/>
      <c r="D5" s="467"/>
      <c r="E5" s="467"/>
      <c r="F5" s="457" t="s">
        <v>9</v>
      </c>
      <c r="G5" s="470" t="s">
        <v>628</v>
      </c>
      <c r="H5" s="471" t="s">
        <v>10</v>
      </c>
      <c r="I5" s="468">
        <v>300</v>
      </c>
      <c r="J5" s="468">
        <v>200</v>
      </c>
      <c r="K5" s="468" t="s">
        <v>11</v>
      </c>
      <c r="L5" s="469"/>
      <c r="M5" s="457" t="s">
        <v>12</v>
      </c>
      <c r="N5" s="457" t="s">
        <v>6</v>
      </c>
      <c r="O5" s="457"/>
      <c r="P5" s="457"/>
      <c r="Q5" s="468" t="s">
        <v>7</v>
      </c>
      <c r="R5" s="456" t="s">
        <v>13</v>
      </c>
      <c r="S5" s="27" t="s">
        <v>739</v>
      </c>
      <c r="T5" s="456" t="s">
        <v>956</v>
      </c>
    </row>
    <row r="6" spans="1:21" ht="66" customHeight="1">
      <c r="A6" s="462"/>
      <c r="B6" s="465"/>
      <c r="C6" s="466"/>
      <c r="D6" s="467"/>
      <c r="E6" s="467"/>
      <c r="F6" s="457"/>
      <c r="G6" s="470"/>
      <c r="H6" s="471"/>
      <c r="I6" s="468"/>
      <c r="J6" s="468"/>
      <c r="K6" s="468"/>
      <c r="L6" s="469"/>
      <c r="M6" s="457"/>
      <c r="N6" s="244">
        <v>300</v>
      </c>
      <c r="O6" s="244">
        <v>200</v>
      </c>
      <c r="P6" s="244" t="s">
        <v>11</v>
      </c>
      <c r="Q6" s="468"/>
      <c r="R6" s="456"/>
      <c r="S6" s="245" t="s">
        <v>740</v>
      </c>
      <c r="T6" s="456"/>
      <c r="U6" s="6"/>
    </row>
    <row r="7" spans="1:21">
      <c r="A7" s="473" t="s">
        <v>14</v>
      </c>
      <c r="B7" s="474"/>
      <c r="C7" s="328"/>
      <c r="D7" s="7"/>
      <c r="E7" s="7"/>
      <c r="F7" s="7"/>
      <c r="G7" s="7"/>
      <c r="H7" s="9"/>
      <c r="I7" s="9"/>
      <c r="J7" s="9"/>
      <c r="K7" s="9"/>
      <c r="L7" s="9"/>
      <c r="M7" s="246"/>
      <c r="N7" s="246"/>
      <c r="O7" s="246"/>
      <c r="P7" s="246"/>
      <c r="Q7" s="246"/>
      <c r="R7" s="246"/>
      <c r="S7" s="246"/>
      <c r="T7" s="246"/>
      <c r="U7" s="6"/>
    </row>
    <row r="8" spans="1:21" ht="36" customHeight="1">
      <c r="A8" s="456" t="s">
        <v>15</v>
      </c>
      <c r="B8" s="466" t="s">
        <v>16</v>
      </c>
      <c r="C8" s="254" t="s">
        <v>17</v>
      </c>
      <c r="D8" s="247" t="s">
        <v>18</v>
      </c>
      <c r="E8" s="247" t="s">
        <v>19</v>
      </c>
      <c r="F8" s="248" t="s">
        <v>627</v>
      </c>
      <c r="G8" s="233">
        <v>150</v>
      </c>
      <c r="H8" s="233">
        <f>L8</f>
        <v>3240</v>
      </c>
      <c r="I8" s="61">
        <v>3200</v>
      </c>
      <c r="J8" s="62">
        <v>40</v>
      </c>
      <c r="K8" s="62">
        <v>0</v>
      </c>
      <c r="L8" s="62">
        <f>I8+J8+K8</f>
        <v>3240</v>
      </c>
      <c r="M8" s="249">
        <f>Q8</f>
        <v>341.8</v>
      </c>
      <c r="N8" s="249">
        <v>337.8</v>
      </c>
      <c r="O8" s="249">
        <v>4</v>
      </c>
      <c r="P8" s="233"/>
      <c r="Q8" s="233">
        <f>O8+N8</f>
        <v>341.8</v>
      </c>
      <c r="R8" s="27">
        <v>148</v>
      </c>
      <c r="S8" s="27">
        <v>148</v>
      </c>
      <c r="T8" s="27"/>
      <c r="U8" s="6"/>
    </row>
    <row r="9" spans="1:21" ht="34.5" customHeight="1">
      <c r="A9" s="456"/>
      <c r="B9" s="466"/>
      <c r="C9" s="254" t="s">
        <v>20</v>
      </c>
      <c r="D9" s="247" t="s">
        <v>21</v>
      </c>
      <c r="E9" s="247" t="s">
        <v>22</v>
      </c>
      <c r="F9" s="248" t="s">
        <v>632</v>
      </c>
      <c r="G9" s="250">
        <v>1</v>
      </c>
      <c r="H9" s="233">
        <v>1248.2</v>
      </c>
      <c r="I9" s="233">
        <v>1248.2</v>
      </c>
      <c r="J9" s="233">
        <v>0</v>
      </c>
      <c r="K9" s="233"/>
      <c r="L9" s="233">
        <f>I9+J9+K9</f>
        <v>1248.2</v>
      </c>
      <c r="M9" s="248">
        <f>Q9</f>
        <v>0</v>
      </c>
      <c r="N9" s="248"/>
      <c r="O9" s="248"/>
      <c r="P9" s="248"/>
      <c r="Q9" s="248">
        <f>O9+N9</f>
        <v>0</v>
      </c>
      <c r="R9" s="27">
        <v>0</v>
      </c>
      <c r="S9" s="27"/>
      <c r="T9" s="27"/>
    </row>
    <row r="10" spans="1:21" s="10" customFormat="1">
      <c r="A10" s="21"/>
      <c r="B10" s="251" t="s">
        <v>23</v>
      </c>
      <c r="C10" s="251"/>
      <c r="D10" s="252"/>
      <c r="E10" s="252"/>
      <c r="F10" s="21"/>
      <c r="G10" s="253"/>
      <c r="H10" s="21">
        <f>H8+H9</f>
        <v>4488.2</v>
      </c>
      <c r="I10" s="21">
        <f t="shared" ref="I10:Q10" si="0">I8+I9</f>
        <v>4448.2</v>
      </c>
      <c r="J10" s="21">
        <f t="shared" si="0"/>
        <v>40</v>
      </c>
      <c r="K10" s="21">
        <f t="shared" si="0"/>
        <v>0</v>
      </c>
      <c r="L10" s="21">
        <f t="shared" si="0"/>
        <v>4488.2</v>
      </c>
      <c r="M10" s="21">
        <f t="shared" si="0"/>
        <v>341.8</v>
      </c>
      <c r="N10" s="21">
        <f t="shared" si="0"/>
        <v>337.8</v>
      </c>
      <c r="O10" s="21">
        <f t="shared" si="0"/>
        <v>4</v>
      </c>
      <c r="P10" s="21">
        <f t="shared" si="0"/>
        <v>0</v>
      </c>
      <c r="Q10" s="21">
        <f t="shared" si="0"/>
        <v>341.8</v>
      </c>
      <c r="R10" s="253"/>
      <c r="S10" s="253"/>
      <c r="T10" s="253"/>
    </row>
    <row r="11" spans="1:21" ht="63.75" customHeight="1">
      <c r="A11" s="27" t="s">
        <v>24</v>
      </c>
      <c r="B11" s="254" t="s">
        <v>25</v>
      </c>
      <c r="C11" s="254" t="s">
        <v>20</v>
      </c>
      <c r="D11" s="247" t="s">
        <v>26</v>
      </c>
      <c r="E11" s="247" t="s">
        <v>27</v>
      </c>
      <c r="F11" s="248" t="s">
        <v>631</v>
      </c>
      <c r="G11" s="250"/>
      <c r="H11" s="255"/>
      <c r="I11" s="255"/>
      <c r="J11" s="255"/>
      <c r="K11" s="255">
        <v>0</v>
      </c>
      <c r="L11" s="233">
        <f>I11+J11+K11</f>
        <v>0</v>
      </c>
      <c r="M11" s="248">
        <f>Q11</f>
        <v>0</v>
      </c>
      <c r="N11" s="248">
        <v>0</v>
      </c>
      <c r="O11" s="248">
        <v>0</v>
      </c>
      <c r="P11" s="248">
        <v>0</v>
      </c>
      <c r="Q11" s="248">
        <f>O11+N11</f>
        <v>0</v>
      </c>
      <c r="R11" s="27">
        <v>0</v>
      </c>
      <c r="S11" s="27"/>
      <c r="T11" s="27"/>
      <c r="U11" s="6"/>
    </row>
    <row r="12" spans="1:21" s="10" customFormat="1">
      <c r="A12" s="21"/>
      <c r="B12" s="251" t="s">
        <v>23</v>
      </c>
      <c r="C12" s="251"/>
      <c r="D12" s="252"/>
      <c r="E12" s="252"/>
      <c r="F12" s="21"/>
      <c r="G12" s="253"/>
      <c r="H12" s="256">
        <f>SUM(H11)</f>
        <v>0</v>
      </c>
      <c r="I12" s="256">
        <f t="shared" ref="I12:Q12" si="1">SUM(I11)</f>
        <v>0</v>
      </c>
      <c r="J12" s="256">
        <f t="shared" si="1"/>
        <v>0</v>
      </c>
      <c r="K12" s="256">
        <f t="shared" si="1"/>
        <v>0</v>
      </c>
      <c r="L12" s="256">
        <f t="shared" si="1"/>
        <v>0</v>
      </c>
      <c r="M12" s="256">
        <f t="shared" si="1"/>
        <v>0</v>
      </c>
      <c r="N12" s="256">
        <f t="shared" si="1"/>
        <v>0</v>
      </c>
      <c r="O12" s="256">
        <f t="shared" si="1"/>
        <v>0</v>
      </c>
      <c r="P12" s="256">
        <f t="shared" si="1"/>
        <v>0</v>
      </c>
      <c r="Q12" s="256">
        <f t="shared" si="1"/>
        <v>0</v>
      </c>
      <c r="R12" s="257"/>
      <c r="S12" s="257"/>
      <c r="T12" s="257"/>
    </row>
    <row r="13" spans="1:21" ht="48">
      <c r="A13" s="27" t="s">
        <v>28</v>
      </c>
      <c r="B13" s="254" t="s">
        <v>29</v>
      </c>
      <c r="C13" s="254" t="s">
        <v>30</v>
      </c>
      <c r="D13" s="247" t="s">
        <v>31</v>
      </c>
      <c r="E13" s="247" t="s">
        <v>32</v>
      </c>
      <c r="F13" s="248"/>
      <c r="G13" s="250">
        <v>0</v>
      </c>
      <c r="H13" s="233">
        <f>L13</f>
        <v>0</v>
      </c>
      <c r="I13" s="255"/>
      <c r="J13" s="255"/>
      <c r="K13" s="255">
        <v>0</v>
      </c>
      <c r="L13" s="255">
        <f>I13+J13+K13</f>
        <v>0</v>
      </c>
      <c r="M13" s="248">
        <f>Q13</f>
        <v>0</v>
      </c>
      <c r="N13" s="248">
        <v>0</v>
      </c>
      <c r="O13" s="248">
        <v>0</v>
      </c>
      <c r="P13" s="248">
        <v>0</v>
      </c>
      <c r="Q13" s="248">
        <f>N13+O13</f>
        <v>0</v>
      </c>
      <c r="R13" s="27">
        <v>0</v>
      </c>
      <c r="S13" s="27"/>
      <c r="T13" s="27"/>
      <c r="U13" s="6"/>
    </row>
    <row r="14" spans="1:21" s="10" customFormat="1" ht="12.75" customHeight="1">
      <c r="A14" s="21"/>
      <c r="B14" s="251" t="s">
        <v>23</v>
      </c>
      <c r="C14" s="251"/>
      <c r="D14" s="252"/>
      <c r="E14" s="252"/>
      <c r="F14" s="21"/>
      <c r="G14" s="253"/>
      <c r="H14" s="256">
        <f>SUM(H13)</f>
        <v>0</v>
      </c>
      <c r="I14" s="256">
        <f t="shared" ref="I14:Q14" si="2">SUM(I13)</f>
        <v>0</v>
      </c>
      <c r="J14" s="256">
        <f t="shared" si="2"/>
        <v>0</v>
      </c>
      <c r="K14" s="256">
        <f t="shared" si="2"/>
        <v>0</v>
      </c>
      <c r="L14" s="256">
        <f t="shared" si="2"/>
        <v>0</v>
      </c>
      <c r="M14" s="256">
        <f t="shared" si="2"/>
        <v>0</v>
      </c>
      <c r="N14" s="256">
        <f t="shared" si="2"/>
        <v>0</v>
      </c>
      <c r="O14" s="256">
        <f t="shared" si="2"/>
        <v>0</v>
      </c>
      <c r="P14" s="256">
        <f t="shared" si="2"/>
        <v>0</v>
      </c>
      <c r="Q14" s="256">
        <f t="shared" si="2"/>
        <v>0</v>
      </c>
      <c r="R14" s="257"/>
      <c r="S14" s="257"/>
      <c r="T14" s="257"/>
    </row>
    <row r="15" spans="1:21" s="10" customFormat="1" ht="34.5" customHeight="1">
      <c r="A15" s="460" t="s">
        <v>33</v>
      </c>
      <c r="B15" s="263" t="s">
        <v>783</v>
      </c>
      <c r="C15" s="254" t="s">
        <v>17</v>
      </c>
      <c r="D15" s="59" t="s">
        <v>18</v>
      </c>
      <c r="E15" s="59" t="s">
        <v>19</v>
      </c>
      <c r="F15" s="60" t="s">
        <v>779</v>
      </c>
      <c r="G15" s="233">
        <v>1841</v>
      </c>
      <c r="H15" s="233">
        <f t="shared" ref="H15:H20" si="3">L15</f>
        <v>34785.699999999997</v>
      </c>
      <c r="I15" s="61">
        <v>34360.699999999997</v>
      </c>
      <c r="J15" s="62">
        <v>425</v>
      </c>
      <c r="K15" s="62">
        <v>0</v>
      </c>
      <c r="L15" s="62">
        <f t="shared" ref="L15:L20" si="4">I15+J15+K15</f>
        <v>34785.699999999997</v>
      </c>
      <c r="M15" s="249">
        <f>Q15</f>
        <v>3423.8</v>
      </c>
      <c r="N15" s="249">
        <v>3388.5</v>
      </c>
      <c r="O15" s="249">
        <v>35.299999999999997</v>
      </c>
      <c r="P15" s="233"/>
      <c r="Q15" s="233">
        <f>N15+O15</f>
        <v>3423.8</v>
      </c>
      <c r="R15" s="27">
        <v>1876</v>
      </c>
      <c r="S15" s="265">
        <v>1876</v>
      </c>
      <c r="T15" s="257"/>
    </row>
    <row r="16" spans="1:21" ht="24" customHeight="1">
      <c r="A16" s="461"/>
      <c r="B16" s="463" t="s">
        <v>34</v>
      </c>
      <c r="C16" s="254" t="s">
        <v>35</v>
      </c>
      <c r="D16" s="247" t="s">
        <v>36</v>
      </c>
      <c r="E16" s="247" t="s">
        <v>37</v>
      </c>
      <c r="F16" s="248"/>
      <c r="G16" s="245"/>
      <c r="H16" s="233">
        <f t="shared" si="3"/>
        <v>0</v>
      </c>
      <c r="I16" s="258"/>
      <c r="J16" s="258"/>
      <c r="K16" s="259">
        <v>0</v>
      </c>
      <c r="L16" s="255">
        <f t="shared" si="4"/>
        <v>0</v>
      </c>
      <c r="M16" s="248">
        <f>N16+O16</f>
        <v>0</v>
      </c>
      <c r="N16" s="248">
        <v>0</v>
      </c>
      <c r="O16" s="248">
        <v>0</v>
      </c>
      <c r="P16" s="248">
        <v>0</v>
      </c>
      <c r="Q16" s="248">
        <f>M16</f>
        <v>0</v>
      </c>
      <c r="R16" s="245" t="s">
        <v>38</v>
      </c>
      <c r="S16" s="245"/>
      <c r="T16" s="245"/>
    </row>
    <row r="17" spans="1:21">
      <c r="A17" s="461"/>
      <c r="B17" s="464"/>
      <c r="C17" s="254" t="s">
        <v>39</v>
      </c>
      <c r="D17" s="472" t="s">
        <v>40</v>
      </c>
      <c r="E17" s="472" t="s">
        <v>41</v>
      </c>
      <c r="F17" s="248"/>
      <c r="G17" s="250"/>
      <c r="H17" s="233">
        <f t="shared" si="3"/>
        <v>0</v>
      </c>
      <c r="I17" s="258"/>
      <c r="J17" s="258"/>
      <c r="K17" s="259">
        <v>0</v>
      </c>
      <c r="L17" s="255">
        <f t="shared" si="4"/>
        <v>0</v>
      </c>
      <c r="M17" s="248">
        <f>Q17</f>
        <v>0</v>
      </c>
      <c r="N17" s="248"/>
      <c r="O17" s="248"/>
      <c r="P17" s="248"/>
      <c r="Q17" s="248">
        <f>N17+O17</f>
        <v>0</v>
      </c>
      <c r="R17" s="27">
        <v>0</v>
      </c>
      <c r="S17" s="27"/>
      <c r="T17" s="27"/>
    </row>
    <row r="18" spans="1:21">
      <c r="A18" s="461"/>
      <c r="B18" s="464"/>
      <c r="C18" s="254" t="s">
        <v>42</v>
      </c>
      <c r="D18" s="472"/>
      <c r="E18" s="472"/>
      <c r="F18" s="248"/>
      <c r="G18" s="250"/>
      <c r="H18" s="233">
        <f t="shared" si="3"/>
        <v>0</v>
      </c>
      <c r="I18" s="258"/>
      <c r="J18" s="258"/>
      <c r="K18" s="259">
        <v>0</v>
      </c>
      <c r="L18" s="255">
        <f t="shared" si="4"/>
        <v>0</v>
      </c>
      <c r="M18" s="248">
        <f>Q18</f>
        <v>0</v>
      </c>
      <c r="N18" s="248"/>
      <c r="O18" s="248"/>
      <c r="P18" s="248"/>
      <c r="Q18" s="248">
        <f>N18+O18</f>
        <v>0</v>
      </c>
      <c r="R18" s="27">
        <v>0</v>
      </c>
      <c r="S18" s="27"/>
      <c r="T18" s="27"/>
    </row>
    <row r="19" spans="1:21" ht="36">
      <c r="A19" s="461"/>
      <c r="B19" s="464"/>
      <c r="C19" s="254" t="s">
        <v>43</v>
      </c>
      <c r="D19" s="472" t="s">
        <v>44</v>
      </c>
      <c r="E19" s="472" t="s">
        <v>45</v>
      </c>
      <c r="F19" s="248"/>
      <c r="G19" s="250"/>
      <c r="H19" s="233">
        <f t="shared" si="3"/>
        <v>0</v>
      </c>
      <c r="I19" s="258"/>
      <c r="J19" s="258"/>
      <c r="K19" s="259">
        <v>0</v>
      </c>
      <c r="L19" s="255">
        <f t="shared" si="4"/>
        <v>0</v>
      </c>
      <c r="M19" s="248">
        <f>Q19</f>
        <v>0</v>
      </c>
      <c r="N19" s="248"/>
      <c r="O19" s="248"/>
      <c r="P19" s="248"/>
      <c r="Q19" s="248">
        <f>N19+O19</f>
        <v>0</v>
      </c>
      <c r="R19" s="27">
        <v>0</v>
      </c>
      <c r="S19" s="27"/>
      <c r="T19" s="27"/>
    </row>
    <row r="20" spans="1:21" ht="24">
      <c r="A20" s="462"/>
      <c r="B20" s="465"/>
      <c r="C20" s="254" t="s">
        <v>46</v>
      </c>
      <c r="D20" s="472"/>
      <c r="E20" s="472"/>
      <c r="F20" s="248"/>
      <c r="G20" s="250"/>
      <c r="H20" s="233">
        <f t="shared" si="3"/>
        <v>0</v>
      </c>
      <c r="I20" s="260"/>
      <c r="J20" s="260"/>
      <c r="K20" s="261">
        <v>0</v>
      </c>
      <c r="L20" s="255">
        <f t="shared" si="4"/>
        <v>0</v>
      </c>
      <c r="M20" s="248">
        <f>Q20</f>
        <v>0</v>
      </c>
      <c r="N20" s="248"/>
      <c r="O20" s="248"/>
      <c r="P20" s="248"/>
      <c r="Q20" s="248">
        <f>N20+O20</f>
        <v>0</v>
      </c>
      <c r="R20" s="27">
        <v>0</v>
      </c>
      <c r="S20" s="27"/>
      <c r="T20" s="27"/>
      <c r="U20" s="262"/>
    </row>
    <row r="21" spans="1:21" s="10" customFormat="1">
      <c r="A21" s="21"/>
      <c r="B21" s="251" t="s">
        <v>23</v>
      </c>
      <c r="C21" s="251"/>
      <c r="D21" s="252"/>
      <c r="E21" s="252"/>
      <c r="F21" s="21"/>
      <c r="G21" s="253"/>
      <c r="H21" s="21">
        <f>SUM(H15:H20)</f>
        <v>34785.699999999997</v>
      </c>
      <c r="I21" s="21">
        <f t="shared" ref="I21:Q21" si="5">SUM(I15:I20)</f>
        <v>34360.699999999997</v>
      </c>
      <c r="J21" s="21">
        <f t="shared" si="5"/>
        <v>425</v>
      </c>
      <c r="K21" s="21">
        <f t="shared" si="5"/>
        <v>0</v>
      </c>
      <c r="L21" s="21">
        <f t="shared" si="5"/>
        <v>34785.699999999997</v>
      </c>
      <c r="M21" s="21">
        <f t="shared" si="5"/>
        <v>3423.8</v>
      </c>
      <c r="N21" s="21">
        <f t="shared" si="5"/>
        <v>3388.5</v>
      </c>
      <c r="O21" s="21">
        <f t="shared" si="5"/>
        <v>35.299999999999997</v>
      </c>
      <c r="P21" s="21">
        <f t="shared" si="5"/>
        <v>0</v>
      </c>
      <c r="Q21" s="21">
        <f t="shared" si="5"/>
        <v>3423.8</v>
      </c>
      <c r="R21" s="21"/>
      <c r="S21" s="253"/>
      <c r="T21" s="253"/>
    </row>
    <row r="22" spans="1:21" ht="51.75" customHeight="1">
      <c r="A22" s="27" t="s">
        <v>47</v>
      </c>
      <c r="B22" s="254"/>
      <c r="C22" s="254" t="s">
        <v>20</v>
      </c>
      <c r="D22" s="247" t="s">
        <v>21</v>
      </c>
      <c r="E22" s="247" t="s">
        <v>48</v>
      </c>
      <c r="F22" s="248" t="s">
        <v>630</v>
      </c>
      <c r="G22" s="250">
        <v>2</v>
      </c>
      <c r="H22" s="233">
        <v>3211</v>
      </c>
      <c r="I22" s="255">
        <v>3211</v>
      </c>
      <c r="J22" s="255"/>
      <c r="K22" s="255">
        <v>0</v>
      </c>
      <c r="L22" s="233">
        <f>I22+J22+K22</f>
        <v>3211</v>
      </c>
      <c r="M22" s="248">
        <f>N22+O22</f>
        <v>0</v>
      </c>
      <c r="N22" s="248"/>
      <c r="O22" s="248"/>
      <c r="P22" s="248"/>
      <c r="Q22" s="248">
        <f>N22+O22</f>
        <v>0</v>
      </c>
      <c r="R22" s="27">
        <v>0</v>
      </c>
      <c r="S22" s="27"/>
      <c r="T22" s="27"/>
    </row>
    <row r="23" spans="1:21" s="10" customFormat="1">
      <c r="A23" s="21"/>
      <c r="B23" s="251" t="s">
        <v>23</v>
      </c>
      <c r="C23" s="251"/>
      <c r="D23" s="252"/>
      <c r="E23" s="252"/>
      <c r="F23" s="21"/>
      <c r="G23" s="253"/>
      <c r="H23" s="256">
        <f>H22</f>
        <v>3211</v>
      </c>
      <c r="I23" s="256">
        <f t="shared" ref="I23:Q23" si="6">I22</f>
        <v>3211</v>
      </c>
      <c r="J23" s="256">
        <f t="shared" si="6"/>
        <v>0</v>
      </c>
      <c r="K23" s="256">
        <f t="shared" si="6"/>
        <v>0</v>
      </c>
      <c r="L23" s="256">
        <f t="shared" si="6"/>
        <v>3211</v>
      </c>
      <c r="M23" s="256">
        <f t="shared" si="6"/>
        <v>0</v>
      </c>
      <c r="N23" s="256">
        <f t="shared" si="6"/>
        <v>0</v>
      </c>
      <c r="O23" s="256">
        <f t="shared" si="6"/>
        <v>0</v>
      </c>
      <c r="P23" s="256">
        <f t="shared" si="6"/>
        <v>0</v>
      </c>
      <c r="Q23" s="256">
        <f t="shared" si="6"/>
        <v>0</v>
      </c>
      <c r="R23" s="257"/>
      <c r="S23" s="257"/>
      <c r="T23" s="257"/>
    </row>
    <row r="24" spans="1:21" ht="36">
      <c r="A24" s="27" t="s">
        <v>49</v>
      </c>
      <c r="B24" s="254"/>
      <c r="C24" s="254" t="s">
        <v>50</v>
      </c>
      <c r="D24" s="247"/>
      <c r="E24" s="247" t="s">
        <v>51</v>
      </c>
      <c r="F24" s="248" t="s">
        <v>629</v>
      </c>
      <c r="G24" s="250" t="s">
        <v>633</v>
      </c>
      <c r="H24" s="255">
        <v>394723</v>
      </c>
      <c r="I24" s="255">
        <v>394723</v>
      </c>
      <c r="J24" s="255"/>
      <c r="K24" s="255">
        <v>0</v>
      </c>
      <c r="L24" s="255">
        <f>K24+J24+I24</f>
        <v>394723</v>
      </c>
      <c r="M24" s="248">
        <f>Q24</f>
        <v>32976.9</v>
      </c>
      <c r="N24" s="248">
        <v>32976.9</v>
      </c>
      <c r="O24" s="248"/>
      <c r="P24" s="248"/>
      <c r="Q24" s="248">
        <f>P24+O24+N24</f>
        <v>32976.9</v>
      </c>
      <c r="R24" s="27" t="s">
        <v>955</v>
      </c>
      <c r="S24" s="27" t="s">
        <v>955</v>
      </c>
      <c r="T24" s="27" t="s">
        <v>957</v>
      </c>
    </row>
    <row r="25" spans="1:21" s="5" customFormat="1" ht="36">
      <c r="A25" s="233"/>
      <c r="B25" s="263" t="s">
        <v>23</v>
      </c>
      <c r="C25" s="263" t="s">
        <v>634</v>
      </c>
      <c r="D25" s="264"/>
      <c r="E25" s="264" t="s">
        <v>635</v>
      </c>
      <c r="F25" s="233"/>
      <c r="G25" s="233"/>
      <c r="H25" s="255">
        <v>19315.099999999999</v>
      </c>
      <c r="I25" s="255">
        <v>19315.099999999999</v>
      </c>
      <c r="J25" s="255">
        <f t="shared" ref="J25:K25" si="7">SUM(J24)</f>
        <v>0</v>
      </c>
      <c r="K25" s="255">
        <f t="shared" si="7"/>
        <v>0</v>
      </c>
      <c r="L25" s="255">
        <f>K25+J25+I25</f>
        <v>19315.099999999999</v>
      </c>
      <c r="M25" s="255">
        <f>Q25</f>
        <v>980.5</v>
      </c>
      <c r="N25" s="255">
        <v>980.5</v>
      </c>
      <c r="O25" s="255">
        <f t="shared" ref="O25:P25" si="8">SUM(O24)</f>
        <v>0</v>
      </c>
      <c r="P25" s="255">
        <f t="shared" si="8"/>
        <v>0</v>
      </c>
      <c r="Q25" s="248">
        <f>P25+O25+N25</f>
        <v>980.5</v>
      </c>
      <c r="R25" s="265">
        <v>31</v>
      </c>
      <c r="S25" s="265">
        <v>31</v>
      </c>
      <c r="T25" s="265"/>
    </row>
    <row r="26" spans="1:21" s="5" customFormat="1">
      <c r="A26" s="233"/>
      <c r="B26" s="263"/>
      <c r="C26" s="263"/>
      <c r="D26" s="264"/>
      <c r="E26" s="264"/>
      <c r="F26" s="233"/>
      <c r="G26" s="233"/>
      <c r="H26" s="256">
        <f>H24+H25</f>
        <v>414038.1</v>
      </c>
      <c r="I26" s="256">
        <f t="shared" ref="I26:Q26" si="9">I24+I25</f>
        <v>414038.1</v>
      </c>
      <c r="J26" s="256">
        <f t="shared" si="9"/>
        <v>0</v>
      </c>
      <c r="K26" s="256">
        <f t="shared" si="9"/>
        <v>0</v>
      </c>
      <c r="L26" s="256">
        <f t="shared" si="9"/>
        <v>414038.1</v>
      </c>
      <c r="M26" s="256">
        <f t="shared" si="9"/>
        <v>33957.4</v>
      </c>
      <c r="N26" s="256">
        <f t="shared" si="9"/>
        <v>33957.4</v>
      </c>
      <c r="O26" s="256">
        <f t="shared" si="9"/>
        <v>0</v>
      </c>
      <c r="P26" s="256">
        <f t="shared" si="9"/>
        <v>0</v>
      </c>
      <c r="Q26" s="256">
        <f t="shared" si="9"/>
        <v>33957.4</v>
      </c>
      <c r="R26" s="257"/>
      <c r="S26" s="257"/>
      <c r="T26" s="257"/>
    </row>
    <row r="27" spans="1:21" ht="24">
      <c r="A27" s="456" t="s">
        <v>52</v>
      </c>
      <c r="B27" s="466" t="s">
        <v>53</v>
      </c>
      <c r="C27" s="254" t="s">
        <v>17</v>
      </c>
      <c r="D27" s="59" t="s">
        <v>18</v>
      </c>
      <c r="E27" s="59" t="s">
        <v>19</v>
      </c>
      <c r="F27" s="60" t="s">
        <v>779</v>
      </c>
      <c r="G27" s="233">
        <v>9</v>
      </c>
      <c r="H27" s="264">
        <f>L27</f>
        <v>505</v>
      </c>
      <c r="I27" s="61">
        <v>500</v>
      </c>
      <c r="J27" s="62">
        <v>5</v>
      </c>
      <c r="K27" s="62">
        <v>0</v>
      </c>
      <c r="L27" s="62">
        <f>I27+J27+K27</f>
        <v>505</v>
      </c>
      <c r="M27" s="266">
        <f>N27+O27</f>
        <v>26.1</v>
      </c>
      <c r="N27" s="249">
        <v>25.8</v>
      </c>
      <c r="O27" s="249">
        <v>0.3</v>
      </c>
      <c r="P27" s="233"/>
      <c r="Q27" s="233">
        <f>N27+O27</f>
        <v>26.1</v>
      </c>
      <c r="R27" s="27">
        <v>9</v>
      </c>
      <c r="S27" s="27">
        <v>9</v>
      </c>
      <c r="T27" s="27"/>
    </row>
    <row r="28" spans="1:21" ht="24">
      <c r="A28" s="456"/>
      <c r="B28" s="466"/>
      <c r="C28" s="329" t="s">
        <v>54</v>
      </c>
      <c r="D28" s="472" t="s">
        <v>55</v>
      </c>
      <c r="E28" s="472" t="s">
        <v>56</v>
      </c>
      <c r="F28" s="267"/>
      <c r="G28" s="268"/>
      <c r="H28" s="264">
        <f>L28</f>
        <v>0</v>
      </c>
      <c r="I28" s="264"/>
      <c r="J28" s="264"/>
      <c r="K28" s="264">
        <v>0</v>
      </c>
      <c r="L28" s="233">
        <f>I28+J28+K28</f>
        <v>0</v>
      </c>
      <c r="M28" s="248">
        <f>Q28</f>
        <v>0</v>
      </c>
      <c r="N28" s="248"/>
      <c r="O28" s="248"/>
      <c r="P28" s="248"/>
      <c r="Q28" s="248">
        <f>N28+O28</f>
        <v>0</v>
      </c>
      <c r="R28" s="27">
        <v>0</v>
      </c>
      <c r="S28" s="27"/>
      <c r="T28" s="27"/>
    </row>
    <row r="29" spans="1:21">
      <c r="A29" s="456"/>
      <c r="B29" s="466"/>
      <c r="C29" s="329" t="s">
        <v>57</v>
      </c>
      <c r="D29" s="472"/>
      <c r="E29" s="472"/>
      <c r="F29" s="267"/>
      <c r="G29" s="269"/>
      <c r="H29" s="264">
        <f>L29</f>
        <v>0</v>
      </c>
      <c r="I29" s="264"/>
      <c r="J29" s="264"/>
      <c r="K29" s="264">
        <v>0</v>
      </c>
      <c r="L29" s="233">
        <f>I29+J29+K29</f>
        <v>0</v>
      </c>
      <c r="M29" s="248">
        <f>Q29</f>
        <v>0</v>
      </c>
      <c r="N29" s="248"/>
      <c r="O29" s="248"/>
      <c r="P29" s="248"/>
      <c r="Q29" s="248">
        <f>N29+O29</f>
        <v>0</v>
      </c>
      <c r="R29" s="27">
        <v>0</v>
      </c>
      <c r="S29" s="27"/>
      <c r="T29" s="27"/>
    </row>
    <row r="30" spans="1:21" ht="24">
      <c r="A30" s="456"/>
      <c r="B30" s="466"/>
      <c r="C30" s="329" t="s">
        <v>58</v>
      </c>
      <c r="D30" s="472"/>
      <c r="E30" s="472"/>
      <c r="F30" s="269"/>
      <c r="G30" s="268"/>
      <c r="H30" s="264">
        <f>L30</f>
        <v>0</v>
      </c>
      <c r="I30" s="264"/>
      <c r="J30" s="264"/>
      <c r="K30" s="264">
        <v>0</v>
      </c>
      <c r="L30" s="233">
        <f>I30+J30+K30</f>
        <v>0</v>
      </c>
      <c r="M30" s="248">
        <f>Q30</f>
        <v>0</v>
      </c>
      <c r="N30" s="248"/>
      <c r="O30" s="248"/>
      <c r="P30" s="248"/>
      <c r="Q30" s="248">
        <f>N30+O30</f>
        <v>0</v>
      </c>
      <c r="R30" s="27">
        <v>0</v>
      </c>
      <c r="S30" s="27"/>
      <c r="T30" s="27"/>
    </row>
    <row r="31" spans="1:21" s="10" customFormat="1" ht="16.5" customHeight="1">
      <c r="A31" s="21"/>
      <c r="B31" s="251" t="s">
        <v>23</v>
      </c>
      <c r="C31" s="330"/>
      <c r="D31" s="252"/>
      <c r="E31" s="252"/>
      <c r="F31" s="252"/>
      <c r="G31" s="252"/>
      <c r="H31" s="252">
        <f>SUM(H27:H30)</f>
        <v>505</v>
      </c>
      <c r="I31" s="252">
        <f t="shared" ref="I31:Q31" si="10">SUM(I27:I30)</f>
        <v>500</v>
      </c>
      <c r="J31" s="252">
        <f t="shared" si="10"/>
        <v>5</v>
      </c>
      <c r="K31" s="252">
        <f t="shared" si="10"/>
        <v>0</v>
      </c>
      <c r="L31" s="252">
        <f t="shared" si="10"/>
        <v>505</v>
      </c>
      <c r="M31" s="252">
        <f t="shared" si="10"/>
        <v>26.1</v>
      </c>
      <c r="N31" s="252">
        <f t="shared" si="10"/>
        <v>25.8</v>
      </c>
      <c r="O31" s="252">
        <f t="shared" si="10"/>
        <v>0.3</v>
      </c>
      <c r="P31" s="252">
        <f t="shared" si="10"/>
        <v>0</v>
      </c>
      <c r="Q31" s="252">
        <f t="shared" si="10"/>
        <v>26.1</v>
      </c>
      <c r="R31" s="270"/>
      <c r="S31" s="270"/>
      <c r="T31" s="270"/>
    </row>
    <row r="32" spans="1:21" ht="27.75" customHeight="1">
      <c r="A32" s="456" t="s">
        <v>59</v>
      </c>
      <c r="B32" s="466" t="s">
        <v>60</v>
      </c>
      <c r="C32" s="254" t="s">
        <v>61</v>
      </c>
      <c r="D32" s="472" t="s">
        <v>62</v>
      </c>
      <c r="E32" s="247"/>
      <c r="F32" s="267" t="s">
        <v>715</v>
      </c>
      <c r="G32" s="271">
        <v>813</v>
      </c>
      <c r="H32" s="272">
        <f>I32+J32</f>
        <v>46410.1</v>
      </c>
      <c r="I32" s="272">
        <v>45950.1</v>
      </c>
      <c r="J32" s="272">
        <v>460</v>
      </c>
      <c r="K32" s="273">
        <v>0</v>
      </c>
      <c r="L32" s="273">
        <f>I32+J32+K32</f>
        <v>46410.1</v>
      </c>
      <c r="M32" s="248">
        <f>Q32</f>
        <v>4908.0999999999995</v>
      </c>
      <c r="N32" s="260">
        <v>4894.7</v>
      </c>
      <c r="O32" s="260">
        <v>13.4</v>
      </c>
      <c r="P32" s="248"/>
      <c r="Q32" s="248">
        <f>N32+O32+P32</f>
        <v>4908.0999999999995</v>
      </c>
      <c r="R32" s="27">
        <v>351</v>
      </c>
      <c r="S32" s="27">
        <v>351</v>
      </c>
      <c r="T32" s="27"/>
    </row>
    <row r="33" spans="1:22">
      <c r="A33" s="456"/>
      <c r="B33" s="466"/>
      <c r="C33" s="254" t="s">
        <v>63</v>
      </c>
      <c r="D33" s="472"/>
      <c r="E33" s="247" t="s">
        <v>64</v>
      </c>
      <c r="F33" s="245"/>
      <c r="G33" s="271"/>
      <c r="H33" s="273">
        <f>L33</f>
        <v>0</v>
      </c>
      <c r="I33" s="273"/>
      <c r="J33" s="273"/>
      <c r="K33" s="273">
        <v>0</v>
      </c>
      <c r="L33" s="273">
        <f>I33+J33+K33</f>
        <v>0</v>
      </c>
      <c r="M33" s="248">
        <f>Q33</f>
        <v>0</v>
      </c>
      <c r="N33" s="248"/>
      <c r="O33" s="248"/>
      <c r="P33" s="248"/>
      <c r="Q33" s="248">
        <f>N33+O33+P33</f>
        <v>0</v>
      </c>
      <c r="R33" s="27">
        <v>0</v>
      </c>
      <c r="S33" s="27"/>
      <c r="T33" s="27"/>
    </row>
    <row r="34" spans="1:22" ht="24">
      <c r="A34" s="456"/>
      <c r="B34" s="466"/>
      <c r="C34" s="254" t="s">
        <v>65</v>
      </c>
      <c r="D34" s="472"/>
      <c r="E34" s="247"/>
      <c r="F34" s="267" t="s">
        <v>716</v>
      </c>
      <c r="G34" s="271">
        <v>7</v>
      </c>
      <c r="H34" s="274">
        <f>L34</f>
        <v>1000</v>
      </c>
      <c r="I34" s="274"/>
      <c r="J34" s="274"/>
      <c r="K34" s="274">
        <v>1000</v>
      </c>
      <c r="L34" s="274">
        <v>1000</v>
      </c>
      <c r="M34" s="248">
        <f>Q34</f>
        <v>67.8</v>
      </c>
      <c r="N34" s="248"/>
      <c r="O34" s="248"/>
      <c r="P34" s="260">
        <v>67.8</v>
      </c>
      <c r="Q34" s="248">
        <f>N34+O34+P34</f>
        <v>67.8</v>
      </c>
      <c r="R34" s="27">
        <v>3</v>
      </c>
      <c r="S34" s="27">
        <v>3</v>
      </c>
      <c r="T34" s="27"/>
    </row>
    <row r="35" spans="1:22" ht="48">
      <c r="A35" s="456"/>
      <c r="B35" s="254" t="s">
        <v>66</v>
      </c>
      <c r="C35" s="254" t="s">
        <v>67</v>
      </c>
      <c r="D35" s="247"/>
      <c r="E35" s="247" t="s">
        <v>68</v>
      </c>
      <c r="F35" s="245"/>
      <c r="G35" s="268"/>
      <c r="H35" s="273">
        <f>L35</f>
        <v>0</v>
      </c>
      <c r="I35" s="275"/>
      <c r="J35" s="275"/>
      <c r="K35" s="275">
        <v>0</v>
      </c>
      <c r="L35" s="273">
        <f>I35+J35+K35</f>
        <v>0</v>
      </c>
      <c r="M35" s="248">
        <f>Q35</f>
        <v>0</v>
      </c>
      <c r="N35" s="248"/>
      <c r="O35" s="248"/>
      <c r="P35" s="248"/>
      <c r="Q35" s="248">
        <f>N35+O35+P35</f>
        <v>0</v>
      </c>
      <c r="R35" s="27">
        <v>0</v>
      </c>
      <c r="S35" s="27"/>
      <c r="T35" s="27"/>
    </row>
    <row r="36" spans="1:22" s="10" customFormat="1">
      <c r="A36" s="21"/>
      <c r="B36" s="251" t="s">
        <v>23</v>
      </c>
      <c r="C36" s="251"/>
      <c r="D36" s="252"/>
      <c r="E36" s="252"/>
      <c r="F36" s="252"/>
      <c r="G36" s="252"/>
      <c r="H36" s="276">
        <f>SUM(H32:H35)</f>
        <v>47410.1</v>
      </c>
      <c r="I36" s="276">
        <f t="shared" ref="I36:Q36" si="11">SUM(I32:I35)</f>
        <v>45950.1</v>
      </c>
      <c r="J36" s="276">
        <f t="shared" si="11"/>
        <v>460</v>
      </c>
      <c r="K36" s="276">
        <f t="shared" si="11"/>
        <v>1000</v>
      </c>
      <c r="L36" s="276">
        <f t="shared" si="11"/>
        <v>47410.1</v>
      </c>
      <c r="M36" s="276">
        <f t="shared" si="11"/>
        <v>4975.8999999999996</v>
      </c>
      <c r="N36" s="276">
        <f t="shared" si="11"/>
        <v>4894.7</v>
      </c>
      <c r="O36" s="276">
        <f t="shared" si="11"/>
        <v>13.4</v>
      </c>
      <c r="P36" s="276">
        <f t="shared" si="11"/>
        <v>67.8</v>
      </c>
      <c r="Q36" s="276">
        <f t="shared" si="11"/>
        <v>4975.8999999999996</v>
      </c>
      <c r="R36" s="276"/>
      <c r="S36" s="276"/>
      <c r="T36" s="276"/>
    </row>
    <row r="37" spans="1:22" ht="24">
      <c r="A37" s="27" t="s">
        <v>69</v>
      </c>
      <c r="B37" s="254" t="s">
        <v>70</v>
      </c>
      <c r="C37" s="254" t="s">
        <v>71</v>
      </c>
      <c r="D37" s="247" t="s">
        <v>72</v>
      </c>
      <c r="E37" s="247" t="s">
        <v>73</v>
      </c>
      <c r="F37" s="245" t="s">
        <v>636</v>
      </c>
      <c r="G37" s="250">
        <v>205</v>
      </c>
      <c r="H37" s="264">
        <v>3253.8</v>
      </c>
      <c r="I37" s="255">
        <v>3215.8</v>
      </c>
      <c r="J37" s="255">
        <v>38</v>
      </c>
      <c r="K37" s="255">
        <v>0</v>
      </c>
      <c r="L37" s="255">
        <f>I37+J37+K37</f>
        <v>3253.8</v>
      </c>
      <c r="M37" s="248">
        <f>Q37</f>
        <v>0</v>
      </c>
      <c r="N37" s="248"/>
      <c r="O37" s="248">
        <v>0</v>
      </c>
      <c r="P37" s="248">
        <v>0</v>
      </c>
      <c r="Q37" s="248">
        <f>O37+N37</f>
        <v>0</v>
      </c>
      <c r="R37" s="27">
        <v>2</v>
      </c>
      <c r="S37" s="27">
        <v>2</v>
      </c>
      <c r="T37" s="27"/>
    </row>
    <row r="38" spans="1:22" s="10" customFormat="1">
      <c r="A38" s="21"/>
      <c r="B38" s="251" t="s">
        <v>23</v>
      </c>
      <c r="C38" s="251"/>
      <c r="D38" s="252"/>
      <c r="E38" s="252"/>
      <c r="F38" s="21"/>
      <c r="G38" s="21"/>
      <c r="H38" s="256">
        <f>SUM(H37)</f>
        <v>3253.8</v>
      </c>
      <c r="I38" s="256">
        <f t="shared" ref="I38:Q38" si="12">SUM(I37)</f>
        <v>3215.8</v>
      </c>
      <c r="J38" s="256">
        <f t="shared" si="12"/>
        <v>38</v>
      </c>
      <c r="K38" s="256">
        <f t="shared" si="12"/>
        <v>0</v>
      </c>
      <c r="L38" s="256">
        <f t="shared" si="12"/>
        <v>3253.8</v>
      </c>
      <c r="M38" s="256">
        <f t="shared" si="12"/>
        <v>0</v>
      </c>
      <c r="N38" s="256">
        <f t="shared" si="12"/>
        <v>0</v>
      </c>
      <c r="O38" s="256">
        <f t="shared" si="12"/>
        <v>0</v>
      </c>
      <c r="P38" s="256">
        <f t="shared" si="12"/>
        <v>0</v>
      </c>
      <c r="Q38" s="256">
        <f t="shared" si="12"/>
        <v>0</v>
      </c>
      <c r="R38" s="256"/>
      <c r="S38" s="256"/>
      <c r="T38" s="256"/>
    </row>
    <row r="39" spans="1:22" s="14" customFormat="1" ht="15">
      <c r="A39" s="476" t="s">
        <v>730</v>
      </c>
      <c r="B39" s="477"/>
      <c r="C39" s="477"/>
      <c r="D39" s="13"/>
      <c r="E39" s="13"/>
      <c r="F39" s="16"/>
      <c r="G39" s="16"/>
      <c r="H39" s="25"/>
      <c r="I39" s="25"/>
      <c r="J39" s="25"/>
      <c r="K39" s="25"/>
      <c r="L39" s="25"/>
      <c r="M39" s="248"/>
      <c r="N39" s="248"/>
      <c r="O39" s="248"/>
      <c r="P39" s="248"/>
      <c r="Q39" s="248"/>
      <c r="R39" s="27"/>
      <c r="S39" s="27"/>
      <c r="T39" s="27"/>
    </row>
    <row r="40" spans="1:22" ht="72">
      <c r="A40" s="27" t="s">
        <v>15</v>
      </c>
      <c r="B40" s="254" t="s">
        <v>74</v>
      </c>
      <c r="C40" s="254" t="s">
        <v>75</v>
      </c>
      <c r="D40" s="247" t="s">
        <v>76</v>
      </c>
      <c r="E40" s="247" t="s">
        <v>77</v>
      </c>
      <c r="F40" s="245" t="s">
        <v>637</v>
      </c>
      <c r="G40" s="250">
        <v>2</v>
      </c>
      <c r="H40" s="264">
        <v>36.200000000000003</v>
      </c>
      <c r="I40" s="255">
        <v>35.799999999999997</v>
      </c>
      <c r="J40" s="255">
        <v>0.4</v>
      </c>
      <c r="K40" s="255">
        <v>0</v>
      </c>
      <c r="L40" s="255">
        <f>I40+J40+K40</f>
        <v>36.199999999999996</v>
      </c>
      <c r="M40" s="248">
        <f>Q40</f>
        <v>0</v>
      </c>
      <c r="N40" s="248"/>
      <c r="O40" s="248">
        <v>0</v>
      </c>
      <c r="P40" s="248">
        <v>0</v>
      </c>
      <c r="Q40" s="248">
        <f>O40+N40</f>
        <v>0</v>
      </c>
      <c r="R40" s="27">
        <v>0</v>
      </c>
      <c r="S40" s="27"/>
      <c r="T40" s="27"/>
    </row>
    <row r="41" spans="1:22" s="10" customFormat="1">
      <c r="A41" s="21"/>
      <c r="B41" s="251" t="s">
        <v>23</v>
      </c>
      <c r="C41" s="251"/>
      <c r="D41" s="252"/>
      <c r="E41" s="252"/>
      <c r="F41" s="21"/>
      <c r="G41" s="21"/>
      <c r="H41" s="256">
        <f>SUM(H40)</f>
        <v>36.200000000000003</v>
      </c>
      <c r="I41" s="256">
        <f t="shared" ref="I41:Q41" si="13">SUM(I40)</f>
        <v>35.799999999999997</v>
      </c>
      <c r="J41" s="256">
        <f t="shared" si="13"/>
        <v>0.4</v>
      </c>
      <c r="K41" s="256">
        <f t="shared" si="13"/>
        <v>0</v>
      </c>
      <c r="L41" s="256">
        <f t="shared" si="13"/>
        <v>36.199999999999996</v>
      </c>
      <c r="M41" s="256">
        <f t="shared" si="13"/>
        <v>0</v>
      </c>
      <c r="N41" s="256">
        <f t="shared" si="13"/>
        <v>0</v>
      </c>
      <c r="O41" s="256">
        <f t="shared" si="13"/>
        <v>0</v>
      </c>
      <c r="P41" s="256">
        <f t="shared" si="13"/>
        <v>0</v>
      </c>
      <c r="Q41" s="256">
        <f t="shared" si="13"/>
        <v>0</v>
      </c>
      <c r="R41" s="256"/>
      <c r="S41" s="256"/>
      <c r="T41" s="256"/>
    </row>
    <row r="42" spans="1:22" s="5" customFormat="1" ht="106.5" customHeight="1">
      <c r="A42" s="233" t="s">
        <v>24</v>
      </c>
      <c r="B42" s="263" t="s">
        <v>970</v>
      </c>
      <c r="C42" s="263" t="s">
        <v>78</v>
      </c>
      <c r="D42" s="247"/>
      <c r="E42" s="247" t="s">
        <v>79</v>
      </c>
      <c r="F42" s="248"/>
      <c r="G42" s="27"/>
      <c r="H42" s="264">
        <f>L42</f>
        <v>27090.7</v>
      </c>
      <c r="I42" s="255">
        <v>27090.7</v>
      </c>
      <c r="J42" s="255"/>
      <c r="K42" s="255">
        <v>0</v>
      </c>
      <c r="L42" s="255">
        <f>I42+K42+K42</f>
        <v>27090.7</v>
      </c>
      <c r="M42" s="248">
        <f>Q42</f>
        <v>0</v>
      </c>
      <c r="N42" s="248"/>
      <c r="O42" s="248">
        <v>0</v>
      </c>
      <c r="P42" s="248">
        <v>0</v>
      </c>
      <c r="Q42" s="248">
        <f>N42+O42+P42</f>
        <v>0</v>
      </c>
      <c r="R42" s="232">
        <v>3300</v>
      </c>
      <c r="S42" s="233">
        <v>3300</v>
      </c>
      <c r="T42" s="233"/>
      <c r="U42" s="243"/>
    </row>
    <row r="43" spans="1:22" s="10" customFormat="1">
      <c r="A43" s="21"/>
      <c r="B43" s="251" t="s">
        <v>23</v>
      </c>
      <c r="C43" s="251"/>
      <c r="D43" s="21"/>
      <c r="E43" s="21"/>
      <c r="F43" s="256">
        <f>F41</f>
        <v>0</v>
      </c>
      <c r="G43" s="256">
        <f>G41</f>
        <v>0</v>
      </c>
      <c r="H43" s="256">
        <f>H42</f>
        <v>27090.7</v>
      </c>
      <c r="I43" s="256">
        <f t="shared" ref="I43:Q43" si="14">I42</f>
        <v>27090.7</v>
      </c>
      <c r="J43" s="256">
        <f t="shared" si="14"/>
        <v>0</v>
      </c>
      <c r="K43" s="256">
        <f t="shared" si="14"/>
        <v>0</v>
      </c>
      <c r="L43" s="256">
        <f t="shared" si="14"/>
        <v>27090.7</v>
      </c>
      <c r="M43" s="256">
        <f t="shared" si="14"/>
        <v>0</v>
      </c>
      <c r="N43" s="256">
        <f t="shared" si="14"/>
        <v>0</v>
      </c>
      <c r="O43" s="256">
        <f t="shared" si="14"/>
        <v>0</v>
      </c>
      <c r="P43" s="256">
        <f t="shared" si="14"/>
        <v>0</v>
      </c>
      <c r="Q43" s="256">
        <f t="shared" si="14"/>
        <v>0</v>
      </c>
      <c r="R43" s="256"/>
      <c r="S43" s="256"/>
      <c r="T43" s="256"/>
    </row>
    <row r="44" spans="1:22" s="5" customFormat="1" ht="123" customHeight="1">
      <c r="A44" s="233" t="s">
        <v>15</v>
      </c>
      <c r="B44" s="263" t="s">
        <v>80</v>
      </c>
      <c r="C44" s="263" t="s">
        <v>81</v>
      </c>
      <c r="D44" s="264" t="s">
        <v>82</v>
      </c>
      <c r="E44" s="264" t="s">
        <v>83</v>
      </c>
      <c r="F44" s="277">
        <v>23.757999999999999</v>
      </c>
      <c r="G44" s="250">
        <v>426</v>
      </c>
      <c r="H44" s="255">
        <v>121354.5</v>
      </c>
      <c r="I44" s="255">
        <v>121354.5</v>
      </c>
      <c r="J44" s="255"/>
      <c r="K44" s="255">
        <v>0</v>
      </c>
      <c r="L44" s="255">
        <f>I44+J44+K44</f>
        <v>121354.5</v>
      </c>
      <c r="M44" s="248">
        <f>Q44</f>
        <v>9005.5</v>
      </c>
      <c r="N44" s="248">
        <v>9005.5</v>
      </c>
      <c r="O44" s="248">
        <v>0</v>
      </c>
      <c r="P44" s="248">
        <v>0</v>
      </c>
      <c r="Q44" s="248">
        <f>N44+O44+P44</f>
        <v>9005.5</v>
      </c>
      <c r="R44" s="27">
        <v>394</v>
      </c>
      <c r="S44" s="27">
        <v>394</v>
      </c>
      <c r="T44" s="27"/>
    </row>
    <row r="45" spans="1:22" s="10" customFormat="1">
      <c r="A45" s="21"/>
      <c r="B45" s="251" t="s">
        <v>23</v>
      </c>
      <c r="C45" s="251"/>
      <c r="D45" s="21"/>
      <c r="E45" s="21"/>
      <c r="F45" s="21"/>
      <c r="G45" s="21"/>
      <c r="H45" s="21">
        <f>H44</f>
        <v>121354.5</v>
      </c>
      <c r="I45" s="21">
        <f t="shared" ref="I45:Q45" si="15">I44</f>
        <v>121354.5</v>
      </c>
      <c r="J45" s="21">
        <f t="shared" si="15"/>
        <v>0</v>
      </c>
      <c r="K45" s="21">
        <f t="shared" si="15"/>
        <v>0</v>
      </c>
      <c r="L45" s="21">
        <f t="shared" si="15"/>
        <v>121354.5</v>
      </c>
      <c r="M45" s="21">
        <f t="shared" si="15"/>
        <v>9005.5</v>
      </c>
      <c r="N45" s="21">
        <f t="shared" si="15"/>
        <v>9005.5</v>
      </c>
      <c r="O45" s="21">
        <f t="shared" si="15"/>
        <v>0</v>
      </c>
      <c r="P45" s="21">
        <f t="shared" si="15"/>
        <v>0</v>
      </c>
      <c r="Q45" s="21">
        <f t="shared" si="15"/>
        <v>9005.5</v>
      </c>
      <c r="R45" s="21"/>
      <c r="S45" s="21"/>
      <c r="T45" s="21"/>
      <c r="V45" s="5"/>
    </row>
    <row r="46" spans="1:22" ht="16.5" customHeight="1">
      <c r="A46" s="476" t="s">
        <v>84</v>
      </c>
      <c r="B46" s="476"/>
      <c r="C46" s="476"/>
      <c r="D46" s="27"/>
      <c r="E46" s="27"/>
      <c r="F46" s="16"/>
      <c r="G46" s="16"/>
      <c r="H46" s="25"/>
      <c r="I46" s="25"/>
      <c r="J46" s="25"/>
      <c r="K46" s="25"/>
      <c r="L46" s="25"/>
      <c r="M46" s="248"/>
      <c r="N46" s="248"/>
      <c r="O46" s="248"/>
      <c r="P46" s="248"/>
      <c r="Q46" s="248"/>
      <c r="R46" s="27"/>
      <c r="S46" s="27"/>
      <c r="T46" s="27"/>
    </row>
    <row r="47" spans="1:22" ht="24">
      <c r="A47" s="27" t="s">
        <v>1</v>
      </c>
      <c r="B47" s="254" t="s">
        <v>85</v>
      </c>
      <c r="C47" s="254" t="s">
        <v>86</v>
      </c>
      <c r="D47" s="16"/>
      <c r="E47" s="16"/>
      <c r="F47" s="248" t="s">
        <v>9</v>
      </c>
      <c r="G47" s="250"/>
      <c r="H47" s="233"/>
      <c r="I47" s="233"/>
      <c r="J47" s="233"/>
      <c r="K47" s="233"/>
      <c r="L47" s="233"/>
      <c r="M47" s="248"/>
      <c r="N47" s="248"/>
      <c r="O47" s="248"/>
      <c r="P47" s="248"/>
      <c r="Q47" s="248"/>
      <c r="R47" s="27"/>
      <c r="S47" s="27"/>
      <c r="T47" s="27"/>
    </row>
    <row r="48" spans="1:22" ht="171" customHeight="1">
      <c r="A48" s="27" t="s">
        <v>15</v>
      </c>
      <c r="B48" s="254" t="s">
        <v>87</v>
      </c>
      <c r="C48" s="254" t="s">
        <v>88</v>
      </c>
      <c r="D48" s="247" t="s">
        <v>89</v>
      </c>
      <c r="E48" s="247" t="s">
        <v>90</v>
      </c>
      <c r="F48" s="248" t="s">
        <v>638</v>
      </c>
      <c r="G48" s="250">
        <v>8</v>
      </c>
      <c r="H48" s="264">
        <v>921.6</v>
      </c>
      <c r="I48" s="255">
        <v>921.6</v>
      </c>
      <c r="J48" s="255"/>
      <c r="K48" s="255">
        <v>0</v>
      </c>
      <c r="L48" s="255">
        <f>I48+J48+K48</f>
        <v>921.6</v>
      </c>
      <c r="M48" s="248">
        <f>Q48</f>
        <v>49.5</v>
      </c>
      <c r="N48" s="248">
        <v>49.5</v>
      </c>
      <c r="O48" s="248">
        <v>0</v>
      </c>
      <c r="P48" s="248">
        <v>0</v>
      </c>
      <c r="Q48" s="248">
        <f>N48+O48</f>
        <v>49.5</v>
      </c>
      <c r="R48" s="27">
        <v>8</v>
      </c>
      <c r="S48" s="27">
        <v>8</v>
      </c>
      <c r="T48" s="27"/>
    </row>
    <row r="49" spans="1:22" s="14" customFormat="1" ht="16.5" customHeight="1">
      <c r="A49" s="13"/>
      <c r="B49" s="278" t="s">
        <v>23</v>
      </c>
      <c r="C49" s="278"/>
      <c r="D49" s="279"/>
      <c r="E49" s="279"/>
      <c r="F49" s="280"/>
      <c r="G49" s="281"/>
      <c r="H49" s="256">
        <f>SUM(H48)</f>
        <v>921.6</v>
      </c>
      <c r="I49" s="256">
        <f t="shared" ref="I49:Q49" si="16">SUM(I48)</f>
        <v>921.6</v>
      </c>
      <c r="J49" s="256">
        <f t="shared" si="16"/>
        <v>0</v>
      </c>
      <c r="K49" s="256">
        <f t="shared" si="16"/>
        <v>0</v>
      </c>
      <c r="L49" s="256">
        <f t="shared" si="16"/>
        <v>921.6</v>
      </c>
      <c r="M49" s="256">
        <f t="shared" si="16"/>
        <v>49.5</v>
      </c>
      <c r="N49" s="256">
        <f t="shared" si="16"/>
        <v>49.5</v>
      </c>
      <c r="O49" s="256">
        <f t="shared" si="16"/>
        <v>0</v>
      </c>
      <c r="P49" s="256">
        <f t="shared" si="16"/>
        <v>0</v>
      </c>
      <c r="Q49" s="256">
        <f t="shared" si="16"/>
        <v>49.5</v>
      </c>
      <c r="R49" s="256"/>
      <c r="S49" s="256"/>
      <c r="T49" s="256"/>
    </row>
    <row r="50" spans="1:22">
      <c r="A50" s="478" t="s">
        <v>91</v>
      </c>
      <c r="B50" s="478"/>
      <c r="C50" s="478"/>
      <c r="D50" s="16"/>
      <c r="E50" s="16"/>
      <c r="F50" s="16"/>
      <c r="G50" s="16"/>
      <c r="H50" s="25"/>
      <c r="I50" s="25"/>
      <c r="J50" s="25"/>
      <c r="K50" s="25"/>
      <c r="L50" s="25"/>
      <c r="M50" s="248"/>
      <c r="N50" s="248"/>
      <c r="O50" s="248"/>
      <c r="P50" s="248"/>
      <c r="Q50" s="248"/>
      <c r="R50" s="27"/>
      <c r="S50" s="27"/>
      <c r="T50" s="27"/>
    </row>
    <row r="51" spans="1:22" ht="138.75" customHeight="1">
      <c r="A51" s="27" t="s">
        <v>15</v>
      </c>
      <c r="B51" s="254" t="s">
        <v>92</v>
      </c>
      <c r="C51" s="254" t="s">
        <v>93</v>
      </c>
      <c r="D51" s="247" t="s">
        <v>94</v>
      </c>
      <c r="E51" s="247" t="s">
        <v>95</v>
      </c>
      <c r="F51" s="248" t="s">
        <v>639</v>
      </c>
      <c r="G51" s="250">
        <v>110</v>
      </c>
      <c r="H51" s="264">
        <v>8023</v>
      </c>
      <c r="I51" s="255">
        <v>7920</v>
      </c>
      <c r="J51" s="255">
        <v>103</v>
      </c>
      <c r="K51" s="255">
        <v>0</v>
      </c>
      <c r="L51" s="255">
        <f>J51+I51+K51</f>
        <v>8023</v>
      </c>
      <c r="M51" s="248">
        <f>Q51</f>
        <v>202.3</v>
      </c>
      <c r="N51" s="248">
        <v>200.3</v>
      </c>
      <c r="O51" s="248">
        <v>2</v>
      </c>
      <c r="P51" s="248">
        <v>0</v>
      </c>
      <c r="Q51" s="248">
        <f>N51+O51</f>
        <v>202.3</v>
      </c>
      <c r="R51" s="27" t="s">
        <v>743</v>
      </c>
      <c r="S51" s="27" t="s">
        <v>743</v>
      </c>
      <c r="T51" s="27"/>
    </row>
    <row r="52" spans="1:22" s="10" customFormat="1">
      <c r="A52" s="21"/>
      <c r="B52" s="251" t="s">
        <v>23</v>
      </c>
      <c r="C52" s="251"/>
      <c r="D52" s="252"/>
      <c r="E52" s="252"/>
      <c r="F52" s="21"/>
      <c r="G52" s="21"/>
      <c r="H52" s="256">
        <f>SUM(H51)</f>
        <v>8023</v>
      </c>
      <c r="I52" s="256">
        <f t="shared" ref="I52:Q52" si="17">SUM(I51)</f>
        <v>7920</v>
      </c>
      <c r="J52" s="256">
        <f t="shared" si="17"/>
        <v>103</v>
      </c>
      <c r="K52" s="256">
        <f t="shared" si="17"/>
        <v>0</v>
      </c>
      <c r="L52" s="256">
        <f t="shared" si="17"/>
        <v>8023</v>
      </c>
      <c r="M52" s="256">
        <f t="shared" si="17"/>
        <v>202.3</v>
      </c>
      <c r="N52" s="256">
        <f t="shared" si="17"/>
        <v>200.3</v>
      </c>
      <c r="O52" s="256">
        <f t="shared" si="17"/>
        <v>2</v>
      </c>
      <c r="P52" s="256">
        <f t="shared" si="17"/>
        <v>0</v>
      </c>
      <c r="Q52" s="256">
        <f t="shared" si="17"/>
        <v>202.3</v>
      </c>
      <c r="R52" s="256"/>
      <c r="S52" s="256"/>
      <c r="T52" s="256"/>
    </row>
    <row r="53" spans="1:22" ht="48.75" customHeight="1">
      <c r="A53" s="27" t="s">
        <v>24</v>
      </c>
      <c r="B53" s="254" t="s">
        <v>96</v>
      </c>
      <c r="C53" s="254" t="s">
        <v>97</v>
      </c>
      <c r="D53" s="247" t="s">
        <v>98</v>
      </c>
      <c r="E53" s="247" t="s">
        <v>99</v>
      </c>
      <c r="F53" s="248">
        <v>0</v>
      </c>
      <c r="G53" s="250">
        <v>0</v>
      </c>
      <c r="H53" s="264">
        <f>L53</f>
        <v>0</v>
      </c>
      <c r="I53" s="255">
        <v>0</v>
      </c>
      <c r="J53" s="255">
        <v>0</v>
      </c>
      <c r="K53" s="255"/>
      <c r="L53" s="255">
        <f>I53+J53+K53</f>
        <v>0</v>
      </c>
      <c r="M53" s="248">
        <f>Q53</f>
        <v>0</v>
      </c>
      <c r="N53" s="248">
        <v>0</v>
      </c>
      <c r="O53" s="248">
        <v>0</v>
      </c>
      <c r="P53" s="248">
        <v>0</v>
      </c>
      <c r="Q53" s="248">
        <f>N53+O53+P53</f>
        <v>0</v>
      </c>
      <c r="R53" s="27">
        <v>0</v>
      </c>
      <c r="S53" s="27">
        <v>0</v>
      </c>
      <c r="T53" s="27"/>
      <c r="V53" s="6"/>
    </row>
    <row r="54" spans="1:22" s="10" customFormat="1">
      <c r="A54" s="21"/>
      <c r="B54" s="251" t="s">
        <v>23</v>
      </c>
      <c r="C54" s="251"/>
      <c r="D54" s="252"/>
      <c r="E54" s="252"/>
      <c r="F54" s="21"/>
      <c r="G54" s="21"/>
      <c r="H54" s="256">
        <f>SUM(H53:H53)</f>
        <v>0</v>
      </c>
      <c r="I54" s="256">
        <f t="shared" ref="I54:Q54" si="18">SUM(I53:I53)</f>
        <v>0</v>
      </c>
      <c r="J54" s="256">
        <f t="shared" si="18"/>
        <v>0</v>
      </c>
      <c r="K54" s="256">
        <f t="shared" si="18"/>
        <v>0</v>
      </c>
      <c r="L54" s="256">
        <f t="shared" si="18"/>
        <v>0</v>
      </c>
      <c r="M54" s="256">
        <f t="shared" si="18"/>
        <v>0</v>
      </c>
      <c r="N54" s="256">
        <f t="shared" si="18"/>
        <v>0</v>
      </c>
      <c r="O54" s="256">
        <f t="shared" si="18"/>
        <v>0</v>
      </c>
      <c r="P54" s="256">
        <f t="shared" si="18"/>
        <v>0</v>
      </c>
      <c r="Q54" s="256">
        <f t="shared" si="18"/>
        <v>0</v>
      </c>
      <c r="R54" s="256"/>
      <c r="S54" s="256"/>
      <c r="T54" s="256"/>
      <c r="V54" s="6"/>
    </row>
    <row r="55" spans="1:22" ht="48">
      <c r="A55" s="456" t="s">
        <v>28</v>
      </c>
      <c r="B55" s="466" t="s">
        <v>100</v>
      </c>
      <c r="C55" s="318" t="s">
        <v>101</v>
      </c>
      <c r="D55" s="230" t="s">
        <v>102</v>
      </c>
      <c r="E55" s="230" t="s">
        <v>103</v>
      </c>
      <c r="F55" s="248">
        <v>1.8</v>
      </c>
      <c r="G55" s="250">
        <v>2884</v>
      </c>
      <c r="H55" s="264">
        <v>5191.2</v>
      </c>
      <c r="I55" s="255"/>
      <c r="J55" s="255"/>
      <c r="K55" s="255">
        <v>5191.2</v>
      </c>
      <c r="L55" s="255">
        <f>I55+J55+K55</f>
        <v>5191.2</v>
      </c>
      <c r="M55" s="248">
        <f t="shared" ref="M55:M62" si="19">Q55</f>
        <v>0</v>
      </c>
      <c r="N55" s="248">
        <v>0</v>
      </c>
      <c r="O55" s="248">
        <v>0</v>
      </c>
      <c r="P55" s="248">
        <v>0</v>
      </c>
      <c r="Q55" s="248">
        <f>N55+O55+P55</f>
        <v>0</v>
      </c>
      <c r="R55" s="27">
        <v>0</v>
      </c>
      <c r="S55" s="27">
        <v>0</v>
      </c>
      <c r="T55" s="27"/>
      <c r="V55" s="6"/>
    </row>
    <row r="56" spans="1:22" ht="36">
      <c r="A56" s="456"/>
      <c r="B56" s="466"/>
      <c r="C56" s="318" t="s">
        <v>104</v>
      </c>
      <c r="D56" s="247" t="s">
        <v>105</v>
      </c>
      <c r="E56" s="247" t="s">
        <v>106</v>
      </c>
      <c r="F56" s="248">
        <v>3</v>
      </c>
      <c r="G56" s="283">
        <v>204</v>
      </c>
      <c r="H56" s="264">
        <v>7419</v>
      </c>
      <c r="I56" s="233">
        <v>7344</v>
      </c>
      <c r="J56" s="233">
        <v>75</v>
      </c>
      <c r="K56" s="233"/>
      <c r="L56" s="255">
        <f t="shared" ref="L56:L62" si="20">I56+J56+K56</f>
        <v>7419</v>
      </c>
      <c r="M56" s="248">
        <f t="shared" si="19"/>
        <v>602.87400000000002</v>
      </c>
      <c r="N56" s="248">
        <v>597</v>
      </c>
      <c r="O56" s="248">
        <v>5.8739999999999997</v>
      </c>
      <c r="P56" s="248">
        <v>0</v>
      </c>
      <c r="Q56" s="248">
        <f t="shared" ref="Q56:Q61" si="21">O56+N56</f>
        <v>602.87400000000002</v>
      </c>
      <c r="R56" s="27">
        <v>199</v>
      </c>
      <c r="S56" s="27">
        <v>199</v>
      </c>
      <c r="T56" s="27"/>
    </row>
    <row r="57" spans="1:22" ht="24">
      <c r="A57" s="456"/>
      <c r="B57" s="466"/>
      <c r="C57" s="331" t="s">
        <v>107</v>
      </c>
      <c r="D57" s="284" t="s">
        <v>108</v>
      </c>
      <c r="E57" s="284" t="s">
        <v>109</v>
      </c>
      <c r="F57" s="267">
        <v>0.128</v>
      </c>
      <c r="G57" s="285">
        <v>953</v>
      </c>
      <c r="H57" s="264">
        <v>142.19999999999999</v>
      </c>
      <c r="I57" s="273"/>
      <c r="J57" s="273"/>
      <c r="K57" s="273">
        <v>142.19999999999999</v>
      </c>
      <c r="L57" s="255">
        <f t="shared" si="20"/>
        <v>142.19999999999999</v>
      </c>
      <c r="M57" s="248">
        <f t="shared" si="19"/>
        <v>0</v>
      </c>
      <c r="N57" s="248">
        <v>0</v>
      </c>
      <c r="O57" s="248">
        <v>0</v>
      </c>
      <c r="P57" s="248">
        <v>0</v>
      </c>
      <c r="Q57" s="248">
        <f>O57+N57+P57</f>
        <v>0</v>
      </c>
      <c r="R57" s="27">
        <v>0</v>
      </c>
      <c r="S57" s="27">
        <v>0</v>
      </c>
      <c r="T57" s="27"/>
      <c r="V57" s="6"/>
    </row>
    <row r="58" spans="1:22" ht="22.5">
      <c r="A58" s="456"/>
      <c r="B58" s="466"/>
      <c r="C58" s="332" t="s">
        <v>110</v>
      </c>
      <c r="D58" s="284" t="s">
        <v>111</v>
      </c>
      <c r="E58" s="284" t="s">
        <v>623</v>
      </c>
      <c r="F58" s="267">
        <v>1</v>
      </c>
      <c r="G58" s="285">
        <v>225</v>
      </c>
      <c r="H58" s="264">
        <f>I58+J58</f>
        <v>815</v>
      </c>
      <c r="I58" s="264">
        <v>805.3</v>
      </c>
      <c r="J58" s="264">
        <v>9.6999999999999993</v>
      </c>
      <c r="K58" s="264"/>
      <c r="L58" s="255">
        <f t="shared" si="20"/>
        <v>815</v>
      </c>
      <c r="M58" s="248">
        <f>N58+O58+P58</f>
        <v>52.6</v>
      </c>
      <c r="N58" s="248">
        <v>51.9</v>
      </c>
      <c r="O58" s="248">
        <v>0.7</v>
      </c>
      <c r="P58" s="248">
        <v>0</v>
      </c>
      <c r="Q58" s="248">
        <f>O58+N58+P58</f>
        <v>52.6</v>
      </c>
      <c r="R58" s="27">
        <v>56</v>
      </c>
      <c r="S58" s="27">
        <v>56</v>
      </c>
      <c r="T58" s="27"/>
    </row>
    <row r="59" spans="1:22" ht="36" customHeight="1">
      <c r="A59" s="456"/>
      <c r="B59" s="466"/>
      <c r="C59" s="331" t="s">
        <v>112</v>
      </c>
      <c r="D59" s="284" t="s">
        <v>113</v>
      </c>
      <c r="E59" s="284" t="s">
        <v>114</v>
      </c>
      <c r="F59" s="267">
        <v>1</v>
      </c>
      <c r="G59" s="285">
        <v>154</v>
      </c>
      <c r="H59" s="264">
        <v>579.9</v>
      </c>
      <c r="I59" s="264">
        <v>573</v>
      </c>
      <c r="J59" s="264">
        <v>6.9</v>
      </c>
      <c r="K59" s="264"/>
      <c r="L59" s="255">
        <f t="shared" si="20"/>
        <v>579.9</v>
      </c>
      <c r="M59" s="248">
        <f t="shared" si="19"/>
        <v>35.4</v>
      </c>
      <c r="N59" s="248">
        <v>35</v>
      </c>
      <c r="O59" s="248">
        <v>0.4</v>
      </c>
      <c r="P59" s="248">
        <v>0</v>
      </c>
      <c r="Q59" s="248">
        <f t="shared" si="21"/>
        <v>35.4</v>
      </c>
      <c r="R59" s="27">
        <v>30</v>
      </c>
      <c r="S59" s="27">
        <v>30</v>
      </c>
      <c r="T59" s="27"/>
    </row>
    <row r="60" spans="1:22" ht="144">
      <c r="A60" s="456"/>
      <c r="B60" s="466"/>
      <c r="C60" s="318" t="s">
        <v>115</v>
      </c>
      <c r="D60" s="247" t="s">
        <v>116</v>
      </c>
      <c r="E60" s="247" t="s">
        <v>117</v>
      </c>
      <c r="F60" s="267">
        <v>3</v>
      </c>
      <c r="G60" s="268">
        <v>210</v>
      </c>
      <c r="H60" s="264">
        <v>7733.9</v>
      </c>
      <c r="I60" s="264">
        <v>7560</v>
      </c>
      <c r="J60" s="264">
        <v>173.9</v>
      </c>
      <c r="K60" s="264"/>
      <c r="L60" s="255">
        <f t="shared" si="20"/>
        <v>7733.9</v>
      </c>
      <c r="M60" s="248">
        <f t="shared" si="19"/>
        <v>639.79999999999995</v>
      </c>
      <c r="N60" s="248">
        <v>627</v>
      </c>
      <c r="O60" s="248">
        <v>12.8</v>
      </c>
      <c r="P60" s="248"/>
      <c r="Q60" s="248">
        <f t="shared" si="21"/>
        <v>639.79999999999995</v>
      </c>
      <c r="R60" s="27">
        <v>209</v>
      </c>
      <c r="S60" s="27">
        <v>209</v>
      </c>
      <c r="T60" s="27"/>
    </row>
    <row r="61" spans="1:22" ht="145.9" customHeight="1">
      <c r="A61" s="456"/>
      <c r="B61" s="466"/>
      <c r="C61" s="318" t="s">
        <v>118</v>
      </c>
      <c r="D61" s="247" t="s">
        <v>119</v>
      </c>
      <c r="E61" s="247" t="s">
        <v>120</v>
      </c>
      <c r="F61" s="267">
        <v>75</v>
      </c>
      <c r="G61" s="268">
        <v>100</v>
      </c>
      <c r="H61" s="264">
        <v>7680</v>
      </c>
      <c r="I61" s="264">
        <v>7500</v>
      </c>
      <c r="J61" s="264">
        <v>180</v>
      </c>
      <c r="K61" s="264"/>
      <c r="L61" s="255">
        <f t="shared" si="20"/>
        <v>7680</v>
      </c>
      <c r="M61" s="248">
        <f t="shared" si="19"/>
        <v>0</v>
      </c>
      <c r="N61" s="248">
        <v>0</v>
      </c>
      <c r="O61" s="248">
        <v>0</v>
      </c>
      <c r="P61" s="248">
        <v>0</v>
      </c>
      <c r="Q61" s="248">
        <f t="shared" si="21"/>
        <v>0</v>
      </c>
      <c r="R61" s="244">
        <v>0</v>
      </c>
      <c r="S61" s="244">
        <v>0</v>
      </c>
      <c r="T61" s="244"/>
    </row>
    <row r="62" spans="1:22" ht="64.5" customHeight="1">
      <c r="A62" s="456"/>
      <c r="B62" s="466"/>
      <c r="C62" s="331" t="s">
        <v>121</v>
      </c>
      <c r="D62" s="482" t="s">
        <v>122</v>
      </c>
      <c r="E62" s="482" t="s">
        <v>123</v>
      </c>
      <c r="F62" s="457" t="s">
        <v>731</v>
      </c>
      <c r="G62" s="257">
        <f>G63+G64+G65++G66+G67+G68+G69+G70+G71+G72</f>
        <v>250</v>
      </c>
      <c r="H62" s="286">
        <f>H63+H68+H69+H70+H71+H72</f>
        <v>5871.7000000000007</v>
      </c>
      <c r="I62" s="286">
        <f>I66+I68+I69+I70+I71+I72+I63</f>
        <v>2882.4</v>
      </c>
      <c r="J62" s="286">
        <f>J63+J68+J69+J70+J71+J72</f>
        <v>74.8</v>
      </c>
      <c r="K62" s="286">
        <f>K63+K68+K69+K70+K71+K72</f>
        <v>2914.5</v>
      </c>
      <c r="L62" s="255">
        <f t="shared" si="20"/>
        <v>5871.7000000000007</v>
      </c>
      <c r="M62" s="248">
        <f t="shared" si="19"/>
        <v>644.9</v>
      </c>
      <c r="N62" s="286">
        <f t="shared" ref="N62:P62" si="22">N63+N68+N69+N70+N71+N72</f>
        <v>499.4</v>
      </c>
      <c r="O62" s="286">
        <f t="shared" si="22"/>
        <v>9.1</v>
      </c>
      <c r="P62" s="286">
        <f t="shared" si="22"/>
        <v>136.4</v>
      </c>
      <c r="Q62" s="248">
        <f>N62+O62+P62</f>
        <v>644.9</v>
      </c>
      <c r="R62" s="27">
        <v>30</v>
      </c>
      <c r="S62" s="27">
        <v>30</v>
      </c>
      <c r="T62" s="27"/>
    </row>
    <row r="63" spans="1:22" ht="36">
      <c r="A63" s="456"/>
      <c r="B63" s="466"/>
      <c r="C63" s="331" t="s">
        <v>124</v>
      </c>
      <c r="D63" s="482"/>
      <c r="E63" s="482"/>
      <c r="F63" s="469"/>
      <c r="G63" s="27">
        <v>10</v>
      </c>
      <c r="H63" s="475">
        <v>2957.2</v>
      </c>
      <c r="I63" s="475">
        <v>2882.4</v>
      </c>
      <c r="J63" s="475">
        <v>74.8</v>
      </c>
      <c r="K63" s="475">
        <v>0</v>
      </c>
      <c r="L63" s="475">
        <f>I63+J63</f>
        <v>2957.2000000000003</v>
      </c>
      <c r="M63" s="457">
        <f>Q63</f>
        <v>508.5</v>
      </c>
      <c r="N63" s="457">
        <v>499.4</v>
      </c>
      <c r="O63" s="457">
        <v>9.1</v>
      </c>
      <c r="P63" s="457">
        <v>0</v>
      </c>
      <c r="Q63" s="457">
        <f>O63+N63</f>
        <v>508.5</v>
      </c>
      <c r="R63" s="27">
        <v>3</v>
      </c>
      <c r="S63" s="27">
        <v>3</v>
      </c>
      <c r="T63" s="27"/>
    </row>
    <row r="64" spans="1:22" ht="36">
      <c r="A64" s="456"/>
      <c r="B64" s="466"/>
      <c r="C64" s="331" t="s">
        <v>125</v>
      </c>
      <c r="D64" s="482"/>
      <c r="E64" s="482"/>
      <c r="F64" s="469"/>
      <c r="G64" s="27">
        <v>15</v>
      </c>
      <c r="H64" s="475"/>
      <c r="I64" s="475"/>
      <c r="J64" s="475"/>
      <c r="K64" s="475"/>
      <c r="L64" s="475"/>
      <c r="M64" s="457"/>
      <c r="N64" s="457"/>
      <c r="O64" s="457"/>
      <c r="P64" s="457"/>
      <c r="Q64" s="457"/>
      <c r="R64" s="27">
        <v>4</v>
      </c>
      <c r="S64" s="27">
        <v>4</v>
      </c>
      <c r="T64" s="27"/>
    </row>
    <row r="65" spans="1:22" ht="36">
      <c r="A65" s="456"/>
      <c r="B65" s="466"/>
      <c r="C65" s="331" t="s">
        <v>126</v>
      </c>
      <c r="D65" s="482"/>
      <c r="E65" s="482"/>
      <c r="F65" s="469"/>
      <c r="G65" s="27">
        <v>2</v>
      </c>
      <c r="H65" s="475"/>
      <c r="I65" s="475"/>
      <c r="J65" s="475"/>
      <c r="K65" s="475"/>
      <c r="L65" s="475"/>
      <c r="M65" s="457"/>
      <c r="N65" s="457"/>
      <c r="O65" s="457"/>
      <c r="P65" s="457"/>
      <c r="Q65" s="457"/>
      <c r="R65" s="27">
        <v>0</v>
      </c>
      <c r="S65" s="27">
        <v>0</v>
      </c>
      <c r="T65" s="27"/>
    </row>
    <row r="66" spans="1:22" ht="36">
      <c r="A66" s="456"/>
      <c r="B66" s="466"/>
      <c r="C66" s="331" t="s">
        <v>127</v>
      </c>
      <c r="D66" s="482"/>
      <c r="E66" s="482"/>
      <c r="F66" s="469"/>
      <c r="G66" s="27">
        <v>88</v>
      </c>
      <c r="H66" s="475"/>
      <c r="I66" s="475"/>
      <c r="J66" s="475"/>
      <c r="K66" s="475"/>
      <c r="L66" s="475"/>
      <c r="M66" s="457"/>
      <c r="N66" s="457"/>
      <c r="O66" s="457"/>
      <c r="P66" s="457"/>
      <c r="Q66" s="457"/>
      <c r="R66" s="27">
        <v>18</v>
      </c>
      <c r="S66" s="27">
        <v>18</v>
      </c>
      <c r="T66" s="27"/>
    </row>
    <row r="67" spans="1:22" ht="36">
      <c r="A67" s="456"/>
      <c r="B67" s="466"/>
      <c r="C67" s="331" t="s">
        <v>128</v>
      </c>
      <c r="D67" s="480" t="s">
        <v>129</v>
      </c>
      <c r="E67" s="482"/>
      <c r="F67" s="469"/>
      <c r="G67" s="27">
        <v>32</v>
      </c>
      <c r="H67" s="475"/>
      <c r="I67" s="475"/>
      <c r="J67" s="475"/>
      <c r="K67" s="475"/>
      <c r="L67" s="475"/>
      <c r="M67" s="457"/>
      <c r="N67" s="457"/>
      <c r="O67" s="457"/>
      <c r="P67" s="457"/>
      <c r="Q67" s="457"/>
      <c r="R67" s="27">
        <v>5</v>
      </c>
      <c r="S67" s="27">
        <v>5</v>
      </c>
      <c r="T67" s="27"/>
    </row>
    <row r="68" spans="1:22" ht="36">
      <c r="A68" s="456"/>
      <c r="B68" s="466"/>
      <c r="C68" s="331" t="s">
        <v>130</v>
      </c>
      <c r="D68" s="480"/>
      <c r="E68" s="482"/>
      <c r="F68" s="469"/>
      <c r="G68" s="250">
        <v>45</v>
      </c>
      <c r="H68" s="255">
        <v>1457</v>
      </c>
      <c r="I68" s="255"/>
      <c r="J68" s="255"/>
      <c r="K68" s="255">
        <v>1457</v>
      </c>
      <c r="L68" s="255">
        <f>I68+J68+K68</f>
        <v>1457</v>
      </c>
      <c r="M68" s="248">
        <f t="shared" ref="M68:M86" si="23">Q68</f>
        <v>121.4</v>
      </c>
      <c r="N68" s="248">
        <v>0</v>
      </c>
      <c r="O68" s="248">
        <v>0</v>
      </c>
      <c r="P68" s="248">
        <v>121.4</v>
      </c>
      <c r="Q68" s="248">
        <f t="shared" ref="Q68:Q74" si="24">N68+O68+P68</f>
        <v>121.4</v>
      </c>
      <c r="R68" s="27">
        <v>0</v>
      </c>
      <c r="S68" s="27">
        <v>0</v>
      </c>
      <c r="T68" s="27"/>
      <c r="V68" s="6"/>
    </row>
    <row r="69" spans="1:22" ht="36">
      <c r="A69" s="456"/>
      <c r="B69" s="466"/>
      <c r="C69" s="331" t="s">
        <v>131</v>
      </c>
      <c r="D69" s="480"/>
      <c r="E69" s="482"/>
      <c r="F69" s="469"/>
      <c r="G69" s="250">
        <v>45</v>
      </c>
      <c r="H69" s="255">
        <v>1075.9000000000001</v>
      </c>
      <c r="I69" s="255">
        <v>0</v>
      </c>
      <c r="J69" s="255">
        <v>0</v>
      </c>
      <c r="K69" s="255">
        <v>1075.9000000000001</v>
      </c>
      <c r="L69" s="255">
        <f>I69+J69+K69</f>
        <v>1075.9000000000001</v>
      </c>
      <c r="M69" s="248">
        <f t="shared" si="23"/>
        <v>0</v>
      </c>
      <c r="N69" s="248">
        <v>0</v>
      </c>
      <c r="O69" s="248">
        <v>0</v>
      </c>
      <c r="P69" s="248"/>
      <c r="Q69" s="248">
        <f t="shared" si="24"/>
        <v>0</v>
      </c>
      <c r="R69" s="27">
        <v>0</v>
      </c>
      <c r="S69" s="27">
        <v>0</v>
      </c>
      <c r="T69" s="27"/>
      <c r="V69" s="6"/>
    </row>
    <row r="70" spans="1:22" ht="24">
      <c r="A70" s="456"/>
      <c r="B70" s="466"/>
      <c r="C70" s="479" t="s">
        <v>132</v>
      </c>
      <c r="D70" s="480" t="s">
        <v>129</v>
      </c>
      <c r="E70" s="482"/>
      <c r="F70" s="287" t="s">
        <v>721</v>
      </c>
      <c r="G70" s="288">
        <v>4</v>
      </c>
      <c r="H70" s="258">
        <v>80.599999999999994</v>
      </c>
      <c r="I70" s="255">
        <v>0</v>
      </c>
      <c r="J70" s="255">
        <v>0</v>
      </c>
      <c r="K70" s="258">
        <v>80.599999999999994</v>
      </c>
      <c r="L70" s="255">
        <v>80.599999999999994</v>
      </c>
      <c r="M70" s="248">
        <f t="shared" si="23"/>
        <v>15</v>
      </c>
      <c r="N70" s="248">
        <v>0</v>
      </c>
      <c r="O70" s="248">
        <v>0</v>
      </c>
      <c r="P70" s="248">
        <v>15</v>
      </c>
      <c r="Q70" s="248">
        <f t="shared" si="24"/>
        <v>15</v>
      </c>
      <c r="R70" s="27">
        <v>0</v>
      </c>
      <c r="S70" s="27">
        <v>0</v>
      </c>
      <c r="T70" s="27"/>
      <c r="V70" s="6"/>
    </row>
    <row r="71" spans="1:22" ht="24">
      <c r="A71" s="456"/>
      <c r="B71" s="466"/>
      <c r="C71" s="479"/>
      <c r="D71" s="480"/>
      <c r="E71" s="482"/>
      <c r="F71" s="287" t="s">
        <v>594</v>
      </c>
      <c r="G71" s="288">
        <v>3</v>
      </c>
      <c r="H71" s="258">
        <v>180</v>
      </c>
      <c r="I71" s="255">
        <v>0</v>
      </c>
      <c r="J71" s="255">
        <v>0</v>
      </c>
      <c r="K71" s="258">
        <v>180</v>
      </c>
      <c r="L71" s="255">
        <v>180</v>
      </c>
      <c r="M71" s="248">
        <f t="shared" si="23"/>
        <v>0</v>
      </c>
      <c r="N71" s="248"/>
      <c r="O71" s="289"/>
      <c r="P71" s="248">
        <v>0</v>
      </c>
      <c r="Q71" s="248">
        <f t="shared" si="24"/>
        <v>0</v>
      </c>
      <c r="R71" s="27">
        <v>0</v>
      </c>
      <c r="S71" s="27">
        <v>0</v>
      </c>
      <c r="T71" s="27"/>
      <c r="V71" s="6"/>
    </row>
    <row r="72" spans="1:22" ht="36">
      <c r="A72" s="456"/>
      <c r="B72" s="466"/>
      <c r="C72" s="331" t="s">
        <v>134</v>
      </c>
      <c r="D72" s="231"/>
      <c r="E72" s="482"/>
      <c r="F72" s="248" t="s">
        <v>720</v>
      </c>
      <c r="G72" s="233">
        <v>6</v>
      </c>
      <c r="H72" s="233">
        <v>121</v>
      </c>
      <c r="I72" s="255">
        <v>0</v>
      </c>
      <c r="J72" s="255"/>
      <c r="K72" s="255">
        <v>121</v>
      </c>
      <c r="L72" s="255">
        <f>I72+J72+K72</f>
        <v>121</v>
      </c>
      <c r="M72" s="248">
        <f t="shared" si="23"/>
        <v>0</v>
      </c>
      <c r="N72" s="248">
        <v>0</v>
      </c>
      <c r="O72" s="248">
        <v>0</v>
      </c>
      <c r="P72" s="248">
        <v>0</v>
      </c>
      <c r="Q72" s="248">
        <f t="shared" si="24"/>
        <v>0</v>
      </c>
      <c r="R72" s="27">
        <v>0</v>
      </c>
      <c r="S72" s="27">
        <v>0</v>
      </c>
      <c r="T72" s="27"/>
      <c r="U72" s="290"/>
      <c r="V72" s="6"/>
    </row>
    <row r="73" spans="1:22" ht="24">
      <c r="A73" s="456"/>
      <c r="B73" s="466"/>
      <c r="C73" s="318" t="s">
        <v>135</v>
      </c>
      <c r="D73" s="230" t="s">
        <v>136</v>
      </c>
      <c r="E73" s="230" t="s">
        <v>137</v>
      </c>
      <c r="F73" s="248">
        <v>75</v>
      </c>
      <c r="G73" s="27">
        <v>5</v>
      </c>
      <c r="H73" s="264">
        <v>385.8</v>
      </c>
      <c r="I73" s="255">
        <v>375</v>
      </c>
      <c r="J73" s="255">
        <v>10.8</v>
      </c>
      <c r="K73" s="255"/>
      <c r="L73" s="255">
        <f>J73+I73+K73</f>
        <v>385.8</v>
      </c>
      <c r="M73" s="248">
        <f t="shared" si="23"/>
        <v>0</v>
      </c>
      <c r="N73" s="248">
        <v>0</v>
      </c>
      <c r="O73" s="248">
        <v>0</v>
      </c>
      <c r="P73" s="248">
        <v>0</v>
      </c>
      <c r="Q73" s="248">
        <f t="shared" si="24"/>
        <v>0</v>
      </c>
      <c r="R73" s="244">
        <v>0</v>
      </c>
      <c r="S73" s="244">
        <v>0</v>
      </c>
      <c r="T73" s="244"/>
    </row>
    <row r="74" spans="1:22" ht="36">
      <c r="A74" s="456"/>
      <c r="B74" s="466"/>
      <c r="C74" s="318" t="s">
        <v>138</v>
      </c>
      <c r="D74" s="230" t="s">
        <v>139</v>
      </c>
      <c r="E74" s="230" t="s">
        <v>140</v>
      </c>
      <c r="F74" s="248">
        <v>200</v>
      </c>
      <c r="G74" s="250">
        <v>58</v>
      </c>
      <c r="H74" s="264">
        <v>5100</v>
      </c>
      <c r="I74" s="255"/>
      <c r="J74" s="255"/>
      <c r="K74" s="255">
        <v>5100</v>
      </c>
      <c r="L74" s="255">
        <f t="shared" ref="L74:L79" si="25">J74+I74+K74</f>
        <v>5100</v>
      </c>
      <c r="M74" s="248">
        <f t="shared" si="23"/>
        <v>0</v>
      </c>
      <c r="N74" s="248">
        <v>0</v>
      </c>
      <c r="O74" s="248">
        <v>0</v>
      </c>
      <c r="P74" s="248">
        <v>0</v>
      </c>
      <c r="Q74" s="248">
        <f t="shared" si="24"/>
        <v>0</v>
      </c>
      <c r="R74" s="244">
        <v>0</v>
      </c>
      <c r="S74" s="244">
        <v>0</v>
      </c>
      <c r="T74" s="244"/>
    </row>
    <row r="75" spans="1:22" ht="36">
      <c r="A75" s="456"/>
      <c r="B75" s="466"/>
      <c r="C75" s="318" t="s">
        <v>141</v>
      </c>
      <c r="D75" s="230" t="s">
        <v>142</v>
      </c>
      <c r="E75" s="230" t="s">
        <v>143</v>
      </c>
      <c r="F75" s="248" t="s">
        <v>640</v>
      </c>
      <c r="G75" s="245" t="s">
        <v>641</v>
      </c>
      <c r="H75" s="264">
        <v>8802.6</v>
      </c>
      <c r="I75" s="255">
        <v>8630</v>
      </c>
      <c r="J75" s="255">
        <v>172.6</v>
      </c>
      <c r="K75" s="255"/>
      <c r="L75" s="255">
        <f t="shared" ref="L75" si="26">J75+I75+K75</f>
        <v>8802.6</v>
      </c>
      <c r="M75" s="248">
        <f t="shared" si="23"/>
        <v>0</v>
      </c>
      <c r="N75" s="248"/>
      <c r="O75" s="248"/>
      <c r="P75" s="248">
        <v>0</v>
      </c>
      <c r="Q75" s="248">
        <f t="shared" ref="Q75:Q79" si="27">O75+N75</f>
        <v>0</v>
      </c>
      <c r="R75" s="244">
        <v>0</v>
      </c>
      <c r="S75" s="244">
        <v>0</v>
      </c>
      <c r="T75" s="244"/>
    </row>
    <row r="76" spans="1:22" ht="36">
      <c r="A76" s="456"/>
      <c r="B76" s="466"/>
      <c r="C76" s="318" t="s">
        <v>144</v>
      </c>
      <c r="D76" s="230" t="s">
        <v>145</v>
      </c>
      <c r="E76" s="230" t="s">
        <v>146</v>
      </c>
      <c r="F76" s="248" t="s">
        <v>147</v>
      </c>
      <c r="G76" s="27" t="s">
        <v>642</v>
      </c>
      <c r="H76" s="264">
        <v>3057</v>
      </c>
      <c r="I76" s="255">
        <v>3000</v>
      </c>
      <c r="J76" s="255">
        <v>57</v>
      </c>
      <c r="K76" s="255"/>
      <c r="L76" s="255">
        <f t="shared" si="25"/>
        <v>3057</v>
      </c>
      <c r="M76" s="248">
        <f t="shared" si="23"/>
        <v>0</v>
      </c>
      <c r="N76" s="248">
        <v>0</v>
      </c>
      <c r="O76" s="248">
        <v>0</v>
      </c>
      <c r="P76" s="248">
        <v>0</v>
      </c>
      <c r="Q76" s="248">
        <f t="shared" si="27"/>
        <v>0</v>
      </c>
      <c r="R76" s="245" t="s">
        <v>38</v>
      </c>
      <c r="S76" s="245" t="s">
        <v>38</v>
      </c>
      <c r="T76" s="245"/>
    </row>
    <row r="77" spans="1:22" ht="48">
      <c r="A77" s="456"/>
      <c r="B77" s="466"/>
      <c r="C77" s="318" t="s">
        <v>148</v>
      </c>
      <c r="D77" s="247" t="s">
        <v>149</v>
      </c>
      <c r="E77" s="247" t="s">
        <v>150</v>
      </c>
      <c r="F77" s="245" t="s">
        <v>643</v>
      </c>
      <c r="G77" s="27" t="s">
        <v>644</v>
      </c>
      <c r="H77" s="264">
        <v>36290.300000000003</v>
      </c>
      <c r="I77" s="255">
        <v>35683.699999999997</v>
      </c>
      <c r="J77" s="255">
        <v>606.6</v>
      </c>
      <c r="K77" s="255"/>
      <c r="L77" s="255">
        <f>J77+I77+K77</f>
        <v>36290.299999999996</v>
      </c>
      <c r="M77" s="248">
        <f t="shared" si="23"/>
        <v>2975.4</v>
      </c>
      <c r="N77" s="248">
        <v>2934.4</v>
      </c>
      <c r="O77" s="248">
        <v>41</v>
      </c>
      <c r="P77" s="248">
        <v>0</v>
      </c>
      <c r="Q77" s="248">
        <f t="shared" si="27"/>
        <v>2975.4</v>
      </c>
      <c r="R77" s="27">
        <v>2130</v>
      </c>
      <c r="S77" s="27">
        <v>2130</v>
      </c>
      <c r="T77" s="27"/>
    </row>
    <row r="78" spans="1:22" ht="60">
      <c r="A78" s="456"/>
      <c r="B78" s="466"/>
      <c r="C78" s="318" t="s">
        <v>151</v>
      </c>
      <c r="D78" s="247" t="s">
        <v>152</v>
      </c>
      <c r="E78" s="247" t="s">
        <v>153</v>
      </c>
      <c r="F78" s="248" t="s">
        <v>645</v>
      </c>
      <c r="G78" s="250" t="s">
        <v>646</v>
      </c>
      <c r="H78" s="264">
        <v>7785.7</v>
      </c>
      <c r="I78" s="255">
        <v>7674.4</v>
      </c>
      <c r="J78" s="255">
        <v>111.3</v>
      </c>
      <c r="K78" s="255"/>
      <c r="L78" s="255">
        <f t="shared" si="25"/>
        <v>7785.7</v>
      </c>
      <c r="M78" s="248">
        <f>N78+O78</f>
        <v>632.69999999999993</v>
      </c>
      <c r="N78" s="248">
        <v>624.9</v>
      </c>
      <c r="O78" s="248">
        <v>7.8</v>
      </c>
      <c r="P78" s="248"/>
      <c r="Q78" s="248">
        <f t="shared" si="27"/>
        <v>632.69999999999993</v>
      </c>
      <c r="R78" s="27">
        <v>91</v>
      </c>
      <c r="S78" s="27">
        <v>91</v>
      </c>
      <c r="T78" s="27"/>
    </row>
    <row r="79" spans="1:22" ht="48">
      <c r="A79" s="456"/>
      <c r="B79" s="466"/>
      <c r="C79" s="318" t="s">
        <v>154</v>
      </c>
      <c r="D79" s="230" t="s">
        <v>155</v>
      </c>
      <c r="E79" s="230" t="s">
        <v>156</v>
      </c>
      <c r="F79" s="248">
        <v>1</v>
      </c>
      <c r="G79" s="250">
        <v>575</v>
      </c>
      <c r="H79" s="264">
        <f>7072.5</f>
        <v>7072.5</v>
      </c>
      <c r="I79" s="255">
        <v>6900</v>
      </c>
      <c r="J79" s="255">
        <v>172.5</v>
      </c>
      <c r="K79" s="255"/>
      <c r="L79" s="255">
        <f t="shared" si="25"/>
        <v>7072.5</v>
      </c>
      <c r="M79" s="248">
        <f t="shared" si="23"/>
        <v>582.70000000000005</v>
      </c>
      <c r="N79" s="248">
        <v>569</v>
      </c>
      <c r="O79" s="248">
        <v>13.7</v>
      </c>
      <c r="P79" s="248">
        <v>0</v>
      </c>
      <c r="Q79" s="248">
        <f t="shared" si="27"/>
        <v>582.70000000000005</v>
      </c>
      <c r="R79" s="27">
        <v>504</v>
      </c>
      <c r="S79" s="27">
        <v>504</v>
      </c>
      <c r="T79" s="27"/>
    </row>
    <row r="80" spans="1:22" ht="31.15" customHeight="1">
      <c r="A80" s="456"/>
      <c r="B80" s="466"/>
      <c r="C80" s="481" t="s">
        <v>157</v>
      </c>
      <c r="D80" s="230" t="s">
        <v>158</v>
      </c>
      <c r="E80" s="482" t="s">
        <v>727</v>
      </c>
      <c r="F80" s="457">
        <v>9.5</v>
      </c>
      <c r="G80" s="470">
        <v>250</v>
      </c>
      <c r="H80" s="483">
        <v>1110.0999999999999</v>
      </c>
      <c r="I80" s="475">
        <v>1098.3</v>
      </c>
      <c r="J80" s="484">
        <v>11.8</v>
      </c>
      <c r="K80" s="475"/>
      <c r="L80" s="475">
        <f t="shared" ref="L80:L86" si="28">I80+J80+K80</f>
        <v>1110.0999999999999</v>
      </c>
      <c r="M80" s="457">
        <f t="shared" si="23"/>
        <v>79.87</v>
      </c>
      <c r="N80" s="457">
        <v>79.400000000000006</v>
      </c>
      <c r="O80" s="457">
        <v>0.47</v>
      </c>
      <c r="P80" s="457">
        <v>0</v>
      </c>
      <c r="Q80" s="457">
        <f>N80+O80+P80</f>
        <v>79.87</v>
      </c>
      <c r="R80" s="456">
        <v>234</v>
      </c>
      <c r="S80" s="456">
        <v>234</v>
      </c>
      <c r="T80" s="460"/>
    </row>
    <row r="81" spans="1:22">
      <c r="A81" s="456"/>
      <c r="B81" s="466"/>
      <c r="C81" s="481"/>
      <c r="D81" s="230" t="s">
        <v>625</v>
      </c>
      <c r="E81" s="482"/>
      <c r="F81" s="457"/>
      <c r="G81" s="470"/>
      <c r="H81" s="483"/>
      <c r="I81" s="475"/>
      <c r="J81" s="485"/>
      <c r="K81" s="475"/>
      <c r="L81" s="475"/>
      <c r="M81" s="457"/>
      <c r="N81" s="457"/>
      <c r="O81" s="457"/>
      <c r="P81" s="457"/>
      <c r="Q81" s="457"/>
      <c r="R81" s="456"/>
      <c r="S81" s="456"/>
      <c r="T81" s="462"/>
    </row>
    <row r="82" spans="1:22" ht="51">
      <c r="A82" s="456"/>
      <c r="B82" s="466"/>
      <c r="C82" s="291" t="s">
        <v>159</v>
      </c>
      <c r="D82" s="230"/>
      <c r="E82" s="230" t="s">
        <v>160</v>
      </c>
      <c r="F82" s="248"/>
      <c r="G82" s="250"/>
      <c r="H82" s="264">
        <f>L82</f>
        <v>0</v>
      </c>
      <c r="I82" s="259"/>
      <c r="J82" s="259"/>
      <c r="K82" s="259"/>
      <c r="L82" s="255">
        <f>K82+J82+I82</f>
        <v>0</v>
      </c>
      <c r="M82" s="248">
        <f t="shared" si="23"/>
        <v>0</v>
      </c>
      <c r="N82" s="248">
        <v>0</v>
      </c>
      <c r="O82" s="248"/>
      <c r="P82" s="248">
        <v>0</v>
      </c>
      <c r="Q82" s="248">
        <f>P82+O82+N82</f>
        <v>0</v>
      </c>
      <c r="R82" s="27"/>
      <c r="S82" s="27"/>
      <c r="T82" s="27"/>
    </row>
    <row r="83" spans="1:22" ht="72">
      <c r="A83" s="456"/>
      <c r="B83" s="466"/>
      <c r="C83" s="318" t="s">
        <v>161</v>
      </c>
      <c r="D83" s="230" t="s">
        <v>162</v>
      </c>
      <c r="E83" s="230" t="s">
        <v>163</v>
      </c>
      <c r="F83" s="248" t="s">
        <v>726</v>
      </c>
      <c r="G83" s="250">
        <v>11500</v>
      </c>
      <c r="H83" s="264">
        <v>6289.7</v>
      </c>
      <c r="I83" s="255"/>
      <c r="J83" s="255"/>
      <c r="K83" s="255">
        <v>6289.7</v>
      </c>
      <c r="L83" s="255">
        <f t="shared" si="28"/>
        <v>6289.7</v>
      </c>
      <c r="M83" s="248">
        <f t="shared" si="23"/>
        <v>509.96</v>
      </c>
      <c r="N83" s="248">
        <v>0</v>
      </c>
      <c r="O83" s="248">
        <v>0</v>
      </c>
      <c r="P83" s="248">
        <v>509.96</v>
      </c>
      <c r="Q83" s="248">
        <f>N83+O83+P83</f>
        <v>509.96</v>
      </c>
      <c r="R83" s="282">
        <v>9831</v>
      </c>
      <c r="S83" s="282">
        <v>9831</v>
      </c>
      <c r="T83" s="282"/>
    </row>
    <row r="84" spans="1:22" ht="72">
      <c r="A84" s="456"/>
      <c r="B84" s="466"/>
      <c r="C84" s="318" t="s">
        <v>164</v>
      </c>
      <c r="D84" s="230" t="s">
        <v>165</v>
      </c>
      <c r="E84" s="230" t="s">
        <v>166</v>
      </c>
      <c r="F84" s="248" t="s">
        <v>735</v>
      </c>
      <c r="G84" s="250" t="s">
        <v>734</v>
      </c>
      <c r="H84" s="264">
        <v>480</v>
      </c>
      <c r="I84" s="255"/>
      <c r="J84" s="255"/>
      <c r="K84" s="255">
        <v>480</v>
      </c>
      <c r="L84" s="255">
        <f t="shared" si="28"/>
        <v>480</v>
      </c>
      <c r="M84" s="248">
        <f>N84+O84+P84</f>
        <v>0</v>
      </c>
      <c r="N84" s="248">
        <v>0</v>
      </c>
      <c r="O84" s="248">
        <v>0</v>
      </c>
      <c r="P84" s="248">
        <v>0</v>
      </c>
      <c r="Q84" s="248">
        <f>N84+O84+P84</f>
        <v>0</v>
      </c>
      <c r="R84" s="27">
        <v>0</v>
      </c>
      <c r="S84" s="27">
        <v>0</v>
      </c>
      <c r="T84" s="27"/>
    </row>
    <row r="85" spans="1:22" ht="60" customHeight="1">
      <c r="A85" s="456"/>
      <c r="B85" s="466"/>
      <c r="C85" s="318" t="s">
        <v>626</v>
      </c>
      <c r="D85" s="230" t="s">
        <v>82</v>
      </c>
      <c r="E85" s="230" t="s">
        <v>167</v>
      </c>
      <c r="F85" s="248">
        <v>50</v>
      </c>
      <c r="G85" s="250">
        <v>3</v>
      </c>
      <c r="H85" s="264">
        <v>151.69999999999999</v>
      </c>
      <c r="I85" s="255">
        <v>150</v>
      </c>
      <c r="J85" s="255">
        <v>1.7</v>
      </c>
      <c r="K85" s="255"/>
      <c r="L85" s="255">
        <f t="shared" si="28"/>
        <v>151.69999999999999</v>
      </c>
      <c r="M85" s="248">
        <f t="shared" si="23"/>
        <v>0</v>
      </c>
      <c r="N85" s="248">
        <v>0</v>
      </c>
      <c r="O85" s="248">
        <v>0</v>
      </c>
      <c r="P85" s="248">
        <v>0</v>
      </c>
      <c r="Q85" s="248">
        <f>O85+N85</f>
        <v>0</v>
      </c>
      <c r="R85" s="27">
        <v>0</v>
      </c>
      <c r="S85" s="27">
        <v>0</v>
      </c>
      <c r="T85" s="27"/>
    </row>
    <row r="86" spans="1:22" ht="24">
      <c r="A86" s="456"/>
      <c r="B86" s="466"/>
      <c r="C86" s="318" t="s">
        <v>168</v>
      </c>
      <c r="D86" s="230" t="s">
        <v>82</v>
      </c>
      <c r="E86" s="230" t="s">
        <v>169</v>
      </c>
      <c r="F86" s="248">
        <v>5</v>
      </c>
      <c r="G86" s="250">
        <v>7</v>
      </c>
      <c r="H86" s="264">
        <f t="shared" ref="H86" si="29">L86</f>
        <v>427.6</v>
      </c>
      <c r="I86" s="255">
        <v>420</v>
      </c>
      <c r="J86" s="255">
        <v>7.6</v>
      </c>
      <c r="K86" s="255"/>
      <c r="L86" s="255">
        <f t="shared" si="28"/>
        <v>427.6</v>
      </c>
      <c r="M86" s="248">
        <f t="shared" si="23"/>
        <v>45.5</v>
      </c>
      <c r="N86" s="248">
        <v>45</v>
      </c>
      <c r="O86" s="248">
        <v>0.5</v>
      </c>
      <c r="P86" s="248">
        <v>0</v>
      </c>
      <c r="Q86" s="248">
        <f>O86+N86</f>
        <v>45.5</v>
      </c>
      <c r="R86" s="27">
        <v>9</v>
      </c>
      <c r="S86" s="27">
        <v>9</v>
      </c>
      <c r="T86" s="27"/>
      <c r="V86" s="5"/>
    </row>
    <row r="87" spans="1:22" s="14" customFormat="1" ht="20.45" customHeight="1">
      <c r="A87" s="13"/>
      <c r="B87" s="278" t="s">
        <v>23</v>
      </c>
      <c r="C87" s="333"/>
      <c r="D87" s="256"/>
      <c r="E87" s="256"/>
      <c r="F87" s="280"/>
      <c r="G87" s="281"/>
      <c r="H87" s="256">
        <f>H55+H56+H57+H58+H59+H60+H61+H62+H73+H74+H75+H76+H77++H78+H79+H80+H81+H83+H84+H85+H86+H82</f>
        <v>112385.90000000001</v>
      </c>
      <c r="I87" s="256">
        <f t="shared" ref="I87:L87" si="30">I55+I56+I57+I58+I59+I60+I61+I62+I73+I74+I75+I76+I77++I78+I79+I80+I81+I83+I84+I85+I86+I82</f>
        <v>90596.099999999991</v>
      </c>
      <c r="J87" s="256">
        <f t="shared" si="30"/>
        <v>1672.1999999999998</v>
      </c>
      <c r="K87" s="256">
        <f t="shared" si="30"/>
        <v>20117.599999999999</v>
      </c>
      <c r="L87" s="256">
        <f t="shared" si="30"/>
        <v>112385.90000000001</v>
      </c>
      <c r="M87" s="256">
        <f>M55+M56+M57+M58+M59+M60+M61+M62+M73+M74+M75+M76+M77+M78+M79+M80+M81+M83+M84+M85+M86+M82</f>
        <v>6801.7039999999997</v>
      </c>
      <c r="N87" s="256">
        <f>N55+N56+N57+N58+N59+N60+N61+N62+N73+N74+N76+N77+N78+N79+N80+N81+N83+N84+N85+N86+N82</f>
        <v>6063</v>
      </c>
      <c r="O87" s="256">
        <f>O55+O56+O57+O58+O59+O60+O61+O62+O73+O74+O76+O77+O78+O79+O80+O81+O83+O84+O85+O86+O82</f>
        <v>92.343999999999994</v>
      </c>
      <c r="P87" s="256">
        <f t="shared" ref="P87" si="31">P55+P56+P57+P58+P59+P60+P61+P62+P73+P74+P76+P77+P79+P80+P81+P83+P84+P85+P86+P82</f>
        <v>646.36</v>
      </c>
      <c r="Q87" s="256">
        <f>Q55+Q56+Q57+Q58+Q59+Q60+Q61+Q62+Q73+Q74+Q75+Q76+Q77+Q78+Q79+Q80+Q81+Q83+Q84+Q85+Q86+Q82</f>
        <v>6801.7039999999997</v>
      </c>
      <c r="R87" s="256"/>
      <c r="S87" s="256"/>
      <c r="T87" s="256"/>
    </row>
    <row r="88" spans="1:22" ht="36">
      <c r="A88" s="456" t="s">
        <v>33</v>
      </c>
      <c r="B88" s="466" t="s">
        <v>170</v>
      </c>
      <c r="C88" s="318" t="s">
        <v>171</v>
      </c>
      <c r="D88" s="230" t="s">
        <v>172</v>
      </c>
      <c r="E88" s="230" t="s">
        <v>173</v>
      </c>
      <c r="F88" s="248">
        <v>30</v>
      </c>
      <c r="G88" s="250">
        <v>12</v>
      </c>
      <c r="H88" s="264">
        <v>366.1</v>
      </c>
      <c r="I88" s="258">
        <v>360</v>
      </c>
      <c r="J88" s="258">
        <v>6.1</v>
      </c>
      <c r="K88" s="258"/>
      <c r="L88" s="258">
        <f>J88+I88+K88</f>
        <v>366.1</v>
      </c>
      <c r="M88" s="248">
        <f t="shared" ref="M88:M103" si="32">Q88</f>
        <v>0</v>
      </c>
      <c r="N88" s="248">
        <v>0</v>
      </c>
      <c r="O88" s="248">
        <v>0</v>
      </c>
      <c r="P88" s="248">
        <v>0</v>
      </c>
      <c r="Q88" s="248">
        <f>O88+N88</f>
        <v>0</v>
      </c>
      <c r="R88" s="27">
        <v>0</v>
      </c>
      <c r="S88" s="27">
        <v>0</v>
      </c>
      <c r="T88" s="27"/>
    </row>
    <row r="89" spans="1:22" ht="24">
      <c r="A89" s="456"/>
      <c r="B89" s="466"/>
      <c r="C89" s="318" t="s">
        <v>174</v>
      </c>
      <c r="D89" s="230" t="s">
        <v>175</v>
      </c>
      <c r="E89" s="230" t="s">
        <v>176</v>
      </c>
      <c r="F89" s="248">
        <v>10</v>
      </c>
      <c r="G89" s="250">
        <v>360</v>
      </c>
      <c r="H89" s="264">
        <v>43830</v>
      </c>
      <c r="I89" s="255">
        <v>43200</v>
      </c>
      <c r="J89" s="255">
        <v>630</v>
      </c>
      <c r="K89" s="255"/>
      <c r="L89" s="258">
        <f t="shared" ref="L89:L106" si="33">J89+I89+K89</f>
        <v>43830</v>
      </c>
      <c r="M89" s="248">
        <f t="shared" si="32"/>
        <v>3767</v>
      </c>
      <c r="N89" s="248">
        <v>3720</v>
      </c>
      <c r="O89" s="248">
        <v>47</v>
      </c>
      <c r="P89" s="248">
        <v>0</v>
      </c>
      <c r="Q89" s="248">
        <f>O89+N89</f>
        <v>3767</v>
      </c>
      <c r="R89" s="27" t="s">
        <v>647</v>
      </c>
      <c r="S89" s="27" t="s">
        <v>647</v>
      </c>
      <c r="T89" s="27"/>
    </row>
    <row r="90" spans="1:22" ht="70.150000000000006" customHeight="1">
      <c r="A90" s="456"/>
      <c r="B90" s="466"/>
      <c r="C90" s="318" t="s">
        <v>177</v>
      </c>
      <c r="D90" s="230" t="s">
        <v>178</v>
      </c>
      <c r="E90" s="230" t="s">
        <v>179</v>
      </c>
      <c r="F90" s="248">
        <v>50</v>
      </c>
      <c r="G90" s="250">
        <v>40</v>
      </c>
      <c r="H90" s="264">
        <v>2026</v>
      </c>
      <c r="I90" s="255">
        <v>2000</v>
      </c>
      <c r="J90" s="255">
        <v>26</v>
      </c>
      <c r="K90" s="255"/>
      <c r="L90" s="258">
        <f t="shared" si="33"/>
        <v>2026</v>
      </c>
      <c r="M90" s="248">
        <f t="shared" si="32"/>
        <v>199.4</v>
      </c>
      <c r="N90" s="248">
        <v>198.3</v>
      </c>
      <c r="O90" s="248">
        <v>1.1000000000000001</v>
      </c>
      <c r="P90" s="248"/>
      <c r="Q90" s="248">
        <f t="shared" ref="Q90:Q106" si="34">O90+N90</f>
        <v>199.4</v>
      </c>
      <c r="R90" s="245" t="s">
        <v>199</v>
      </c>
      <c r="S90" s="245" t="s">
        <v>199</v>
      </c>
      <c r="T90" s="245"/>
      <c r="U90" s="3"/>
    </row>
    <row r="91" spans="1:22" ht="36">
      <c r="A91" s="456"/>
      <c r="B91" s="466"/>
      <c r="C91" s="318" t="s">
        <v>180</v>
      </c>
      <c r="D91" s="230" t="s">
        <v>181</v>
      </c>
      <c r="E91" s="230" t="s">
        <v>182</v>
      </c>
      <c r="F91" s="248">
        <v>1.3</v>
      </c>
      <c r="G91" s="250">
        <v>3206</v>
      </c>
      <c r="H91" s="264">
        <v>50713.8</v>
      </c>
      <c r="I91" s="255">
        <v>50013.599999999999</v>
      </c>
      <c r="J91" s="255">
        <v>700.2</v>
      </c>
      <c r="K91" s="255"/>
      <c r="L91" s="258">
        <f t="shared" si="33"/>
        <v>50713.799999999996</v>
      </c>
      <c r="M91" s="248">
        <f t="shared" si="32"/>
        <v>4249.7</v>
      </c>
      <c r="N91" s="248">
        <v>4200</v>
      </c>
      <c r="O91" s="248">
        <v>49.7</v>
      </c>
      <c r="P91" s="248">
        <v>0</v>
      </c>
      <c r="Q91" s="248">
        <f t="shared" si="34"/>
        <v>4249.7</v>
      </c>
      <c r="R91" s="27" t="s">
        <v>648</v>
      </c>
      <c r="S91" s="27" t="s">
        <v>648</v>
      </c>
      <c r="T91" s="27"/>
    </row>
    <row r="92" spans="1:22" ht="36">
      <c r="A92" s="456"/>
      <c r="B92" s="466"/>
      <c r="C92" s="318" t="s">
        <v>183</v>
      </c>
      <c r="D92" s="230" t="s">
        <v>184</v>
      </c>
      <c r="E92" s="230" t="s">
        <v>185</v>
      </c>
      <c r="F92" s="248">
        <v>9</v>
      </c>
      <c r="G92" s="250">
        <v>1500</v>
      </c>
      <c r="H92" s="264">
        <v>13689</v>
      </c>
      <c r="I92" s="255">
        <v>13500</v>
      </c>
      <c r="J92" s="255">
        <v>189</v>
      </c>
      <c r="K92" s="255"/>
      <c r="L92" s="258">
        <f t="shared" si="33"/>
        <v>13689</v>
      </c>
      <c r="M92" s="248">
        <f t="shared" si="32"/>
        <v>6.5</v>
      </c>
      <c r="N92" s="248"/>
      <c r="O92" s="248">
        <v>6.5</v>
      </c>
      <c r="P92" s="248">
        <v>0</v>
      </c>
      <c r="Q92" s="248">
        <f t="shared" si="34"/>
        <v>6.5</v>
      </c>
      <c r="R92" s="245" t="s">
        <v>38</v>
      </c>
      <c r="S92" s="245" t="s">
        <v>38</v>
      </c>
      <c r="T92" s="245"/>
    </row>
    <row r="93" spans="1:22" ht="36">
      <c r="A93" s="456"/>
      <c r="B93" s="466"/>
      <c r="C93" s="318" t="s">
        <v>186</v>
      </c>
      <c r="D93" s="230" t="s">
        <v>187</v>
      </c>
      <c r="E93" s="230" t="s">
        <v>188</v>
      </c>
      <c r="F93" s="248" t="s">
        <v>189</v>
      </c>
      <c r="G93" s="250">
        <v>1</v>
      </c>
      <c r="H93" s="264">
        <v>30.8</v>
      </c>
      <c r="I93" s="255">
        <v>30</v>
      </c>
      <c r="J93" s="255">
        <v>0.8</v>
      </c>
      <c r="K93" s="255"/>
      <c r="L93" s="258">
        <f t="shared" si="33"/>
        <v>30.8</v>
      </c>
      <c r="M93" s="248">
        <f t="shared" si="32"/>
        <v>0</v>
      </c>
      <c r="N93" s="248"/>
      <c r="O93" s="248"/>
      <c r="P93" s="248">
        <v>0</v>
      </c>
      <c r="Q93" s="248">
        <f t="shared" si="34"/>
        <v>0</v>
      </c>
      <c r="R93" s="245" t="s">
        <v>38</v>
      </c>
      <c r="S93" s="245" t="s">
        <v>38</v>
      </c>
      <c r="T93" s="245"/>
    </row>
    <row r="94" spans="1:22" ht="36">
      <c r="A94" s="456"/>
      <c r="B94" s="466"/>
      <c r="C94" s="318" t="s">
        <v>190</v>
      </c>
      <c r="D94" s="230" t="s">
        <v>191</v>
      </c>
      <c r="E94" s="230" t="s">
        <v>192</v>
      </c>
      <c r="F94" s="248" t="s">
        <v>649</v>
      </c>
      <c r="G94" s="250">
        <v>35</v>
      </c>
      <c r="H94" s="264">
        <v>660.1</v>
      </c>
      <c r="I94" s="255">
        <v>651</v>
      </c>
      <c r="J94" s="255">
        <v>9.1</v>
      </c>
      <c r="K94" s="255"/>
      <c r="L94" s="258">
        <f t="shared" si="33"/>
        <v>660.1</v>
      </c>
      <c r="M94" s="248">
        <f t="shared" si="32"/>
        <v>75.2</v>
      </c>
      <c r="N94" s="248">
        <v>74.900000000000006</v>
      </c>
      <c r="O94" s="248">
        <v>0.3</v>
      </c>
      <c r="P94" s="248">
        <v>0</v>
      </c>
      <c r="Q94" s="248">
        <f t="shared" si="34"/>
        <v>75.2</v>
      </c>
      <c r="R94" s="245" t="s">
        <v>650</v>
      </c>
      <c r="S94" s="245" t="s">
        <v>650</v>
      </c>
      <c r="T94" s="245"/>
      <c r="U94" s="3"/>
    </row>
    <row r="95" spans="1:22" ht="36">
      <c r="A95" s="456"/>
      <c r="B95" s="466"/>
      <c r="C95" s="318" t="s">
        <v>193</v>
      </c>
      <c r="D95" s="230" t="s">
        <v>194</v>
      </c>
      <c r="E95" s="230" t="s">
        <v>195</v>
      </c>
      <c r="F95" s="248">
        <v>23.215</v>
      </c>
      <c r="G95" s="250">
        <v>471</v>
      </c>
      <c r="H95" s="264">
        <v>132917</v>
      </c>
      <c r="I95" s="255">
        <v>131211.20000000001</v>
      </c>
      <c r="J95" s="255">
        <v>1705.8</v>
      </c>
      <c r="K95" s="255"/>
      <c r="L95" s="258">
        <f t="shared" si="33"/>
        <v>132917</v>
      </c>
      <c r="M95" s="248">
        <f t="shared" si="32"/>
        <v>10946.6</v>
      </c>
      <c r="N95" s="248">
        <v>10818.2</v>
      </c>
      <c r="O95" s="248">
        <v>128.4</v>
      </c>
      <c r="P95" s="248">
        <v>0</v>
      </c>
      <c r="Q95" s="248">
        <f t="shared" si="34"/>
        <v>10946.6</v>
      </c>
      <c r="R95" s="27" t="s">
        <v>651</v>
      </c>
      <c r="S95" s="27" t="s">
        <v>651</v>
      </c>
      <c r="T95" s="27"/>
    </row>
    <row r="96" spans="1:22" ht="60">
      <c r="A96" s="456"/>
      <c r="B96" s="466"/>
      <c r="C96" s="318" t="s">
        <v>196</v>
      </c>
      <c r="D96" s="482"/>
      <c r="E96" s="292" t="s">
        <v>197</v>
      </c>
      <c r="F96" s="245" t="s">
        <v>198</v>
      </c>
      <c r="G96" s="250" t="s">
        <v>652</v>
      </c>
      <c r="H96" s="264">
        <v>1940.6</v>
      </c>
      <c r="I96" s="233">
        <v>1890</v>
      </c>
      <c r="J96" s="233">
        <v>50.6</v>
      </c>
      <c r="K96" s="233"/>
      <c r="L96" s="258">
        <f t="shared" si="33"/>
        <v>1940.6</v>
      </c>
      <c r="M96" s="248">
        <f t="shared" si="32"/>
        <v>0</v>
      </c>
      <c r="N96" s="248"/>
      <c r="O96" s="248"/>
      <c r="P96" s="248">
        <v>0</v>
      </c>
      <c r="Q96" s="248">
        <f t="shared" si="34"/>
        <v>0</v>
      </c>
      <c r="R96" s="245" t="s">
        <v>38</v>
      </c>
      <c r="S96" s="245" t="s">
        <v>38</v>
      </c>
      <c r="T96" s="245"/>
    </row>
    <row r="97" spans="1:22" ht="66.599999999999994" customHeight="1">
      <c r="A97" s="456"/>
      <c r="B97" s="466"/>
      <c r="C97" s="318" t="s">
        <v>200</v>
      </c>
      <c r="D97" s="482"/>
      <c r="E97" s="292" t="s">
        <v>201</v>
      </c>
      <c r="F97" s="248" t="s">
        <v>653</v>
      </c>
      <c r="G97" s="250">
        <v>112</v>
      </c>
      <c r="H97" s="264">
        <v>7390.2</v>
      </c>
      <c r="I97" s="233">
        <v>7245.3</v>
      </c>
      <c r="J97" s="233">
        <v>144.9</v>
      </c>
      <c r="K97" s="233"/>
      <c r="L97" s="258">
        <f t="shared" si="33"/>
        <v>7390.2</v>
      </c>
      <c r="M97" s="248">
        <f t="shared" si="32"/>
        <v>0</v>
      </c>
      <c r="N97" s="248"/>
      <c r="O97" s="248"/>
      <c r="P97" s="248">
        <v>0</v>
      </c>
      <c r="Q97" s="248">
        <f t="shared" si="34"/>
        <v>0</v>
      </c>
      <c r="R97" s="245" t="s">
        <v>38</v>
      </c>
      <c r="S97" s="245" t="s">
        <v>38</v>
      </c>
      <c r="T97" s="245"/>
      <c r="U97" s="3"/>
    </row>
    <row r="98" spans="1:22" ht="84">
      <c r="A98" s="456"/>
      <c r="B98" s="466"/>
      <c r="C98" s="318" t="s">
        <v>202</v>
      </c>
      <c r="D98" s="482"/>
      <c r="E98" s="230" t="s">
        <v>203</v>
      </c>
      <c r="F98" s="248">
        <v>65.599999999999994</v>
      </c>
      <c r="G98" s="250">
        <v>638</v>
      </c>
      <c r="H98" s="264">
        <v>41829.300000000003</v>
      </c>
      <c r="I98" s="233">
        <v>41829.300000000003</v>
      </c>
      <c r="J98" s="233"/>
      <c r="K98" s="233"/>
      <c r="L98" s="258">
        <f t="shared" si="33"/>
        <v>41829.300000000003</v>
      </c>
      <c r="M98" s="248">
        <f t="shared" si="32"/>
        <v>0</v>
      </c>
      <c r="N98" s="248">
        <v>0</v>
      </c>
      <c r="O98" s="248">
        <v>0</v>
      </c>
      <c r="P98" s="248">
        <v>0</v>
      </c>
      <c r="Q98" s="248">
        <f t="shared" si="34"/>
        <v>0</v>
      </c>
      <c r="R98" s="293" t="s">
        <v>38</v>
      </c>
      <c r="S98" s="293" t="s">
        <v>38</v>
      </c>
      <c r="T98" s="293"/>
    </row>
    <row r="99" spans="1:22" ht="96">
      <c r="A99" s="456"/>
      <c r="B99" s="466"/>
      <c r="C99" s="318" t="s">
        <v>204</v>
      </c>
      <c r="D99" s="230"/>
      <c r="E99" s="230" t="s">
        <v>205</v>
      </c>
      <c r="F99" s="248" t="s">
        <v>654</v>
      </c>
      <c r="G99" s="245" t="s">
        <v>655</v>
      </c>
      <c r="H99" s="264">
        <v>2013.9</v>
      </c>
      <c r="I99" s="233">
        <v>1085.7</v>
      </c>
      <c r="J99" s="233">
        <v>928.2</v>
      </c>
      <c r="K99" s="233"/>
      <c r="L99" s="258">
        <f t="shared" si="33"/>
        <v>2013.9</v>
      </c>
      <c r="M99" s="248">
        <f t="shared" si="32"/>
        <v>0</v>
      </c>
      <c r="N99" s="248">
        <v>0</v>
      </c>
      <c r="O99" s="248">
        <v>0</v>
      </c>
      <c r="P99" s="248">
        <v>0</v>
      </c>
      <c r="Q99" s="248">
        <f t="shared" si="34"/>
        <v>0</v>
      </c>
      <c r="R99" s="239" t="s">
        <v>38</v>
      </c>
      <c r="S99" s="239" t="s">
        <v>38</v>
      </c>
      <c r="T99" s="239"/>
    </row>
    <row r="100" spans="1:22" ht="108">
      <c r="A100" s="456"/>
      <c r="B100" s="466"/>
      <c r="C100" s="318" t="s">
        <v>206</v>
      </c>
      <c r="D100" s="231" t="s">
        <v>207</v>
      </c>
      <c r="E100" s="231" t="s">
        <v>208</v>
      </c>
      <c r="F100" s="294" t="s">
        <v>656</v>
      </c>
      <c r="G100" s="250">
        <v>218</v>
      </c>
      <c r="H100" s="264">
        <v>34854.9</v>
      </c>
      <c r="I100" s="255">
        <v>34854.9</v>
      </c>
      <c r="J100" s="255"/>
      <c r="K100" s="255"/>
      <c r="L100" s="258">
        <f t="shared" si="33"/>
        <v>34854.9</v>
      </c>
      <c r="M100" s="248">
        <f t="shared" si="32"/>
        <v>0</v>
      </c>
      <c r="N100" s="248">
        <v>0</v>
      </c>
      <c r="O100" s="248">
        <v>0</v>
      </c>
      <c r="P100" s="248">
        <v>0</v>
      </c>
      <c r="Q100" s="248">
        <f>O100+N100</f>
        <v>0</v>
      </c>
      <c r="R100" s="295">
        <v>0</v>
      </c>
      <c r="S100" s="295">
        <v>0</v>
      </c>
      <c r="T100" s="295"/>
    </row>
    <row r="101" spans="1:22" ht="108">
      <c r="A101" s="456"/>
      <c r="B101" s="466"/>
      <c r="C101" s="318" t="s">
        <v>209</v>
      </c>
      <c r="D101" s="231" t="s">
        <v>210</v>
      </c>
      <c r="E101" s="231" t="s">
        <v>211</v>
      </c>
      <c r="F101" s="294" t="s">
        <v>657</v>
      </c>
      <c r="G101" s="245" t="s">
        <v>658</v>
      </c>
      <c r="H101" s="264">
        <v>2815.6</v>
      </c>
      <c r="I101" s="255">
        <v>2815.6</v>
      </c>
      <c r="J101" s="255"/>
      <c r="K101" s="255"/>
      <c r="L101" s="258">
        <f t="shared" si="33"/>
        <v>2815.6</v>
      </c>
      <c r="M101" s="248">
        <f t="shared" si="32"/>
        <v>0</v>
      </c>
      <c r="N101" s="248">
        <v>0</v>
      </c>
      <c r="O101" s="248">
        <v>0</v>
      </c>
      <c r="P101" s="248">
        <v>0</v>
      </c>
      <c r="Q101" s="248">
        <f t="shared" si="34"/>
        <v>0</v>
      </c>
      <c r="R101" s="295">
        <v>0</v>
      </c>
      <c r="S101" s="295">
        <v>0</v>
      </c>
      <c r="T101" s="295"/>
    </row>
    <row r="102" spans="1:22" ht="60">
      <c r="A102" s="456"/>
      <c r="B102" s="466"/>
      <c r="C102" s="318" t="s">
        <v>212</v>
      </c>
      <c r="D102" s="231" t="s">
        <v>82</v>
      </c>
      <c r="E102" s="231" t="s">
        <v>213</v>
      </c>
      <c r="F102" s="294" t="s">
        <v>659</v>
      </c>
      <c r="G102" s="245" t="s">
        <v>199</v>
      </c>
      <c r="H102" s="264">
        <v>131.19999999999999</v>
      </c>
      <c r="I102" s="255">
        <v>131.19999999999999</v>
      </c>
      <c r="J102" s="255"/>
      <c r="K102" s="255"/>
      <c r="L102" s="258">
        <f t="shared" si="33"/>
        <v>131.19999999999999</v>
      </c>
      <c r="M102" s="248">
        <f t="shared" si="32"/>
        <v>0</v>
      </c>
      <c r="N102" s="248">
        <v>0</v>
      </c>
      <c r="O102" s="248">
        <v>0</v>
      </c>
      <c r="P102" s="248">
        <v>0</v>
      </c>
      <c r="Q102" s="248">
        <f t="shared" si="34"/>
        <v>0</v>
      </c>
      <c r="R102" s="295">
        <v>0</v>
      </c>
      <c r="S102" s="295">
        <v>0</v>
      </c>
      <c r="T102" s="295"/>
    </row>
    <row r="103" spans="1:22" ht="60">
      <c r="A103" s="456"/>
      <c r="B103" s="466"/>
      <c r="C103" s="318" t="s">
        <v>214</v>
      </c>
      <c r="D103" s="231" t="s">
        <v>82</v>
      </c>
      <c r="E103" s="231" t="s">
        <v>215</v>
      </c>
      <c r="F103" s="294" t="s">
        <v>216</v>
      </c>
      <c r="G103" s="245" t="s">
        <v>624</v>
      </c>
      <c r="H103" s="264">
        <v>91</v>
      </c>
      <c r="I103" s="255">
        <v>90</v>
      </c>
      <c r="J103" s="255">
        <v>1</v>
      </c>
      <c r="K103" s="255"/>
      <c r="L103" s="258">
        <f t="shared" si="33"/>
        <v>91</v>
      </c>
      <c r="M103" s="248">
        <f t="shared" si="32"/>
        <v>0</v>
      </c>
      <c r="N103" s="248">
        <v>0</v>
      </c>
      <c r="O103" s="248">
        <v>0</v>
      </c>
      <c r="P103" s="248">
        <v>0</v>
      </c>
      <c r="Q103" s="248">
        <f t="shared" si="34"/>
        <v>0</v>
      </c>
      <c r="R103" s="239" t="s">
        <v>38</v>
      </c>
      <c r="S103" s="239" t="s">
        <v>38</v>
      </c>
      <c r="T103" s="239"/>
    </row>
    <row r="104" spans="1:22" ht="84">
      <c r="A104" s="456"/>
      <c r="B104" s="466"/>
      <c r="C104" s="318" t="s">
        <v>217</v>
      </c>
      <c r="D104" s="231" t="s">
        <v>218</v>
      </c>
      <c r="E104" s="231" t="s">
        <v>619</v>
      </c>
      <c r="F104" s="294" t="s">
        <v>219</v>
      </c>
      <c r="G104" s="250">
        <v>28</v>
      </c>
      <c r="H104" s="264">
        <v>7409.9</v>
      </c>
      <c r="I104" s="255"/>
      <c r="J104" s="255"/>
      <c r="K104" s="255">
        <v>7409.9</v>
      </c>
      <c r="L104" s="258">
        <f t="shared" si="33"/>
        <v>7409.9</v>
      </c>
      <c r="M104" s="248">
        <f>Q104</f>
        <v>0</v>
      </c>
      <c r="N104" s="248">
        <v>0</v>
      </c>
      <c r="O104" s="248">
        <v>0</v>
      </c>
      <c r="P104" s="248">
        <v>0</v>
      </c>
      <c r="Q104" s="248">
        <f>N104+O104+P104</f>
        <v>0</v>
      </c>
      <c r="R104" s="295">
        <v>0</v>
      </c>
      <c r="S104" s="295">
        <v>0</v>
      </c>
      <c r="T104" s="295"/>
      <c r="V104" s="6"/>
    </row>
    <row r="105" spans="1:22" ht="21" customHeight="1">
      <c r="A105" s="456"/>
      <c r="B105" s="466"/>
      <c r="C105" s="318" t="s">
        <v>220</v>
      </c>
      <c r="D105" s="230" t="s">
        <v>221</v>
      </c>
      <c r="E105" s="230" t="s">
        <v>222</v>
      </c>
      <c r="F105" s="248" t="s">
        <v>921</v>
      </c>
      <c r="G105" s="250">
        <v>7500</v>
      </c>
      <c r="H105" s="264">
        <v>8500</v>
      </c>
      <c r="I105" s="255">
        <v>8500</v>
      </c>
      <c r="J105" s="255"/>
      <c r="K105" s="255"/>
      <c r="L105" s="258">
        <f t="shared" si="33"/>
        <v>8500</v>
      </c>
      <c r="M105" s="248">
        <f>Q105</f>
        <v>0</v>
      </c>
      <c r="N105" s="248">
        <v>0</v>
      </c>
      <c r="O105" s="248">
        <v>0</v>
      </c>
      <c r="P105" s="248">
        <v>0</v>
      </c>
      <c r="Q105" s="248">
        <f>N105+O105+P105</f>
        <v>0</v>
      </c>
      <c r="R105" s="295">
        <v>0</v>
      </c>
      <c r="S105" s="295">
        <v>0</v>
      </c>
      <c r="T105" s="295"/>
      <c r="V105" s="6"/>
    </row>
    <row r="106" spans="1:22" ht="36">
      <c r="A106" s="456"/>
      <c r="B106" s="466"/>
      <c r="C106" s="318" t="s">
        <v>223</v>
      </c>
      <c r="D106" s="230"/>
      <c r="E106" s="230" t="s">
        <v>224</v>
      </c>
      <c r="F106" s="248">
        <v>100</v>
      </c>
      <c r="G106" s="250">
        <v>1</v>
      </c>
      <c r="H106" s="264">
        <f t="shared" ref="H106" si="35">L106</f>
        <v>101.1</v>
      </c>
      <c r="I106" s="255">
        <v>100</v>
      </c>
      <c r="J106" s="255">
        <v>1.1000000000000001</v>
      </c>
      <c r="K106" s="255"/>
      <c r="L106" s="258">
        <f t="shared" si="33"/>
        <v>101.1</v>
      </c>
      <c r="M106" s="248">
        <f>Q106</f>
        <v>0</v>
      </c>
      <c r="N106" s="248">
        <v>0</v>
      </c>
      <c r="O106" s="248">
        <v>0</v>
      </c>
      <c r="P106" s="248">
        <v>0</v>
      </c>
      <c r="Q106" s="248">
        <f t="shared" si="34"/>
        <v>0</v>
      </c>
      <c r="R106" s="295">
        <v>0</v>
      </c>
      <c r="S106" s="295">
        <v>0</v>
      </c>
      <c r="T106" s="295"/>
    </row>
    <row r="107" spans="1:22" s="14" customFormat="1">
      <c r="A107" s="13"/>
      <c r="B107" s="278" t="s">
        <v>23</v>
      </c>
      <c r="C107" s="333"/>
      <c r="D107" s="256"/>
      <c r="E107" s="256"/>
      <c r="F107" s="280"/>
      <c r="G107" s="281"/>
      <c r="H107" s="256">
        <f>H106+H105+H104+H103+H102+H101+H100+H99+H98+H97+H96+H95+H94+H93+H92+H91+H90+H89+H88</f>
        <v>351310.5</v>
      </c>
      <c r="I107" s="256">
        <f t="shared" ref="I107:Q107" si="36">I106+I105+I104+I103+I102+I101+I100+I99+I98+I97+I96+I95+I94+I93+I92+I91+I90+I89+I88</f>
        <v>339507.8</v>
      </c>
      <c r="J107" s="256">
        <f t="shared" si="36"/>
        <v>4392.8</v>
      </c>
      <c r="K107" s="256">
        <f t="shared" si="36"/>
        <v>7409.9</v>
      </c>
      <c r="L107" s="256">
        <f t="shared" si="36"/>
        <v>351310.5</v>
      </c>
      <c r="M107" s="256">
        <f t="shared" si="36"/>
        <v>19244.400000000001</v>
      </c>
      <c r="N107" s="256">
        <f t="shared" si="36"/>
        <v>19011.400000000001</v>
      </c>
      <c r="O107" s="256">
        <f t="shared" si="36"/>
        <v>233.00000000000003</v>
      </c>
      <c r="P107" s="256">
        <f t="shared" si="36"/>
        <v>0</v>
      </c>
      <c r="Q107" s="256">
        <f t="shared" si="36"/>
        <v>19244.400000000001</v>
      </c>
      <c r="R107" s="256"/>
      <c r="S107" s="256"/>
      <c r="T107" s="256"/>
    </row>
    <row r="108" spans="1:22" ht="48">
      <c r="A108" s="27" t="s">
        <v>47</v>
      </c>
      <c r="B108" s="254" t="s">
        <v>225</v>
      </c>
      <c r="C108" s="318" t="s">
        <v>226</v>
      </c>
      <c r="D108" s="230" t="s">
        <v>227</v>
      </c>
      <c r="E108" s="230" t="s">
        <v>228</v>
      </c>
      <c r="F108" s="248" t="s">
        <v>229</v>
      </c>
      <c r="G108" s="250" t="s">
        <v>660</v>
      </c>
      <c r="H108" s="264">
        <f>L108</f>
        <v>58786.7</v>
      </c>
      <c r="I108" s="255">
        <v>58786.7</v>
      </c>
      <c r="J108" s="255"/>
      <c r="K108" s="255"/>
      <c r="L108" s="255">
        <f>J108+I108+K108</f>
        <v>58786.7</v>
      </c>
      <c r="M108" s="248">
        <f>Q108</f>
        <v>4997</v>
      </c>
      <c r="N108" s="248">
        <v>4997</v>
      </c>
      <c r="O108" s="248"/>
      <c r="P108" s="248">
        <v>0</v>
      </c>
      <c r="Q108" s="248">
        <f>O108+N108</f>
        <v>4997</v>
      </c>
      <c r="R108" s="239" t="s">
        <v>661</v>
      </c>
      <c r="S108" s="239" t="s">
        <v>661</v>
      </c>
      <c r="T108" s="239"/>
    </row>
    <row r="109" spans="1:22" s="10" customFormat="1">
      <c r="A109" s="21"/>
      <c r="B109" s="251" t="s">
        <v>23</v>
      </c>
      <c r="C109" s="334"/>
      <c r="D109" s="256"/>
      <c r="E109" s="256"/>
      <c r="F109" s="21"/>
      <c r="G109" s="21"/>
      <c r="H109" s="256">
        <f>SUM(H108)</f>
        <v>58786.7</v>
      </c>
      <c r="I109" s="256">
        <f t="shared" ref="I109:Q109" si="37">SUM(I108)</f>
        <v>58786.7</v>
      </c>
      <c r="J109" s="256">
        <f t="shared" si="37"/>
        <v>0</v>
      </c>
      <c r="K109" s="256">
        <f t="shared" si="37"/>
        <v>0</v>
      </c>
      <c r="L109" s="256">
        <f t="shared" si="37"/>
        <v>58786.7</v>
      </c>
      <c r="M109" s="256">
        <f t="shared" si="37"/>
        <v>4997</v>
      </c>
      <c r="N109" s="256">
        <f t="shared" si="37"/>
        <v>4997</v>
      </c>
      <c r="O109" s="256">
        <f t="shared" si="37"/>
        <v>0</v>
      </c>
      <c r="P109" s="256">
        <f t="shared" si="37"/>
        <v>0</v>
      </c>
      <c r="Q109" s="256">
        <f t="shared" si="37"/>
        <v>4997</v>
      </c>
      <c r="R109" s="256"/>
      <c r="S109" s="256"/>
      <c r="T109" s="256"/>
    </row>
    <row r="110" spans="1:22" ht="36">
      <c r="A110" s="456" t="s">
        <v>49</v>
      </c>
      <c r="B110" s="466" t="s">
        <v>230</v>
      </c>
      <c r="C110" s="318" t="s">
        <v>231</v>
      </c>
      <c r="D110" s="230" t="s">
        <v>232</v>
      </c>
      <c r="E110" s="230" t="s">
        <v>233</v>
      </c>
      <c r="F110" s="248">
        <v>100</v>
      </c>
      <c r="G110" s="27">
        <v>1</v>
      </c>
      <c r="H110" s="264">
        <f t="shared" ref="H110:H118" si="38">L110</f>
        <v>101.1</v>
      </c>
      <c r="I110" s="255">
        <v>100</v>
      </c>
      <c r="J110" s="255">
        <v>1.1000000000000001</v>
      </c>
      <c r="K110" s="255"/>
      <c r="L110" s="255">
        <f>J110+I110+K110</f>
        <v>101.1</v>
      </c>
      <c r="M110" s="248">
        <f>Q110</f>
        <v>0</v>
      </c>
      <c r="N110" s="248">
        <v>0</v>
      </c>
      <c r="O110" s="248">
        <v>0</v>
      </c>
      <c r="P110" s="248">
        <v>0</v>
      </c>
      <c r="Q110" s="248">
        <f>O110+N110</f>
        <v>0</v>
      </c>
      <c r="R110" s="27">
        <v>0</v>
      </c>
      <c r="S110" s="27">
        <v>0</v>
      </c>
      <c r="T110" s="27"/>
    </row>
    <row r="111" spans="1:22" ht="44.25" customHeight="1">
      <c r="A111" s="456"/>
      <c r="B111" s="466"/>
      <c r="C111" s="318" t="s">
        <v>234</v>
      </c>
      <c r="D111" s="230" t="s">
        <v>235</v>
      </c>
      <c r="E111" s="230" t="s">
        <v>236</v>
      </c>
      <c r="F111" s="250" t="s">
        <v>662</v>
      </c>
      <c r="G111" s="245" t="s">
        <v>663</v>
      </c>
      <c r="H111" s="264">
        <v>2014.1</v>
      </c>
      <c r="I111" s="255">
        <v>1980</v>
      </c>
      <c r="J111" s="255">
        <v>34.1</v>
      </c>
      <c r="K111" s="255"/>
      <c r="L111" s="255">
        <f t="shared" ref="L111:L118" si="39">J111+I111+K111</f>
        <v>2014.1</v>
      </c>
      <c r="M111" s="248">
        <f t="shared" ref="M111:M118" si="40">Q111</f>
        <v>167.5</v>
      </c>
      <c r="N111" s="248">
        <v>165</v>
      </c>
      <c r="O111" s="248">
        <v>2.5</v>
      </c>
      <c r="P111" s="248"/>
      <c r="Q111" s="248">
        <f t="shared" ref="Q111:Q118" si="41">O111+N111</f>
        <v>167.5</v>
      </c>
      <c r="R111" s="27">
        <v>11</v>
      </c>
      <c r="S111" s="27">
        <v>11</v>
      </c>
      <c r="T111" s="27"/>
    </row>
    <row r="112" spans="1:22" ht="24">
      <c r="A112" s="456"/>
      <c r="B112" s="466"/>
      <c r="C112" s="318" t="s">
        <v>237</v>
      </c>
      <c r="D112" s="230" t="s">
        <v>238</v>
      </c>
      <c r="E112" s="230" t="s">
        <v>239</v>
      </c>
      <c r="F112" s="248">
        <v>10</v>
      </c>
      <c r="G112" s="27">
        <v>20</v>
      </c>
      <c r="H112" s="264">
        <v>204</v>
      </c>
      <c r="I112" s="255">
        <v>200</v>
      </c>
      <c r="J112" s="255">
        <v>4</v>
      </c>
      <c r="K112" s="255"/>
      <c r="L112" s="255">
        <f t="shared" si="39"/>
        <v>204</v>
      </c>
      <c r="M112" s="248">
        <f t="shared" si="40"/>
        <v>0</v>
      </c>
      <c r="N112" s="248"/>
      <c r="O112" s="248"/>
      <c r="P112" s="248"/>
      <c r="Q112" s="248">
        <f t="shared" si="41"/>
        <v>0</v>
      </c>
      <c r="R112" s="27">
        <v>0</v>
      </c>
      <c r="S112" s="27">
        <v>0</v>
      </c>
      <c r="T112" s="27"/>
    </row>
    <row r="113" spans="1:21" ht="36">
      <c r="A113" s="456"/>
      <c r="B113" s="466"/>
      <c r="C113" s="318" t="s">
        <v>240</v>
      </c>
      <c r="D113" s="230" t="s">
        <v>241</v>
      </c>
      <c r="E113" s="230" t="s">
        <v>242</v>
      </c>
      <c r="F113" s="248">
        <v>50</v>
      </c>
      <c r="G113" s="27">
        <v>1</v>
      </c>
      <c r="H113" s="264">
        <f t="shared" si="38"/>
        <v>50.6</v>
      </c>
      <c r="I113" s="255">
        <v>50</v>
      </c>
      <c r="J113" s="255">
        <v>0.6</v>
      </c>
      <c r="K113" s="255"/>
      <c r="L113" s="255">
        <f t="shared" si="39"/>
        <v>50.6</v>
      </c>
      <c r="M113" s="248">
        <f t="shared" si="40"/>
        <v>0</v>
      </c>
      <c r="N113" s="248"/>
      <c r="O113" s="248"/>
      <c r="P113" s="248"/>
      <c r="Q113" s="248">
        <f>O113+N113</f>
        <v>0</v>
      </c>
      <c r="R113" s="27">
        <v>0</v>
      </c>
      <c r="S113" s="27">
        <v>0</v>
      </c>
      <c r="T113" s="27"/>
    </row>
    <row r="114" spans="1:21" ht="24">
      <c r="A114" s="456"/>
      <c r="B114" s="466"/>
      <c r="C114" s="318" t="s">
        <v>243</v>
      </c>
      <c r="D114" s="230" t="s">
        <v>244</v>
      </c>
      <c r="E114" s="230" t="s">
        <v>245</v>
      </c>
      <c r="F114" s="248">
        <v>10</v>
      </c>
      <c r="G114" s="250">
        <v>11</v>
      </c>
      <c r="H114" s="264">
        <v>1278.9000000000001</v>
      </c>
      <c r="I114" s="255">
        <v>1260</v>
      </c>
      <c r="J114" s="255">
        <v>18.899999999999999</v>
      </c>
      <c r="K114" s="255"/>
      <c r="L114" s="255">
        <f t="shared" si="39"/>
        <v>1278.9000000000001</v>
      </c>
      <c r="M114" s="248">
        <f t="shared" si="40"/>
        <v>91.1</v>
      </c>
      <c r="N114" s="248">
        <v>90</v>
      </c>
      <c r="O114" s="248">
        <v>1.1000000000000001</v>
      </c>
      <c r="P114" s="248"/>
      <c r="Q114" s="248">
        <f t="shared" si="41"/>
        <v>91.1</v>
      </c>
      <c r="R114" s="27">
        <v>9</v>
      </c>
      <c r="S114" s="27">
        <v>9</v>
      </c>
      <c r="T114" s="27"/>
    </row>
    <row r="115" spans="1:21" ht="24">
      <c r="A115" s="456"/>
      <c r="B115" s="466"/>
      <c r="C115" s="318" t="s">
        <v>246</v>
      </c>
      <c r="D115" s="230" t="s">
        <v>247</v>
      </c>
      <c r="E115" s="230" t="s">
        <v>248</v>
      </c>
      <c r="F115" s="248">
        <v>5</v>
      </c>
      <c r="G115" s="27">
        <v>200</v>
      </c>
      <c r="H115" s="264">
        <v>1014</v>
      </c>
      <c r="I115" s="255">
        <v>1000</v>
      </c>
      <c r="J115" s="255">
        <v>14</v>
      </c>
      <c r="K115" s="255"/>
      <c r="L115" s="255">
        <f t="shared" si="39"/>
        <v>1014</v>
      </c>
      <c r="M115" s="248">
        <f t="shared" si="40"/>
        <v>40</v>
      </c>
      <c r="N115" s="248">
        <v>40</v>
      </c>
      <c r="O115" s="248"/>
      <c r="P115" s="248"/>
      <c r="Q115" s="248">
        <f t="shared" si="41"/>
        <v>40</v>
      </c>
      <c r="R115" s="27">
        <v>8</v>
      </c>
      <c r="S115" s="27">
        <v>8</v>
      </c>
      <c r="T115" s="27"/>
    </row>
    <row r="116" spans="1:21" ht="24">
      <c r="A116" s="456"/>
      <c r="B116" s="466"/>
      <c r="C116" s="318" t="s">
        <v>249</v>
      </c>
      <c r="D116" s="230" t="s">
        <v>250</v>
      </c>
      <c r="E116" s="230" t="s">
        <v>251</v>
      </c>
      <c r="F116" s="248" t="s">
        <v>664</v>
      </c>
      <c r="G116" s="27" t="s">
        <v>665</v>
      </c>
      <c r="H116" s="264">
        <f t="shared" si="38"/>
        <v>12936.7</v>
      </c>
      <c r="I116" s="255">
        <v>12733</v>
      </c>
      <c r="J116" s="255">
        <v>203.7</v>
      </c>
      <c r="K116" s="255"/>
      <c r="L116" s="255">
        <f t="shared" si="39"/>
        <v>12936.7</v>
      </c>
      <c r="M116" s="248">
        <f t="shared" si="40"/>
        <v>952.6</v>
      </c>
      <c r="N116" s="248">
        <v>938.1</v>
      </c>
      <c r="O116" s="248">
        <v>14.5</v>
      </c>
      <c r="P116" s="248"/>
      <c r="Q116" s="248">
        <f t="shared" si="41"/>
        <v>952.6</v>
      </c>
      <c r="R116" s="27">
        <v>133</v>
      </c>
      <c r="S116" s="27">
        <v>133</v>
      </c>
      <c r="T116" s="27"/>
    </row>
    <row r="117" spans="1:21" ht="36">
      <c r="A117" s="456"/>
      <c r="B117" s="466"/>
      <c r="C117" s="318" t="s">
        <v>252</v>
      </c>
      <c r="D117" s="230" t="s">
        <v>253</v>
      </c>
      <c r="E117" s="230" t="s">
        <v>254</v>
      </c>
      <c r="F117" s="248">
        <v>20</v>
      </c>
      <c r="G117" s="27">
        <v>10</v>
      </c>
      <c r="H117" s="264">
        <f t="shared" si="38"/>
        <v>203.6</v>
      </c>
      <c r="I117" s="255">
        <v>200</v>
      </c>
      <c r="J117" s="255">
        <v>3.6</v>
      </c>
      <c r="K117" s="255"/>
      <c r="L117" s="255">
        <f t="shared" si="39"/>
        <v>203.6</v>
      </c>
      <c r="M117" s="248">
        <f t="shared" si="40"/>
        <v>0</v>
      </c>
      <c r="N117" s="248"/>
      <c r="O117" s="248"/>
      <c r="P117" s="248"/>
      <c r="Q117" s="248">
        <f t="shared" si="41"/>
        <v>0</v>
      </c>
      <c r="R117" s="27">
        <v>0</v>
      </c>
      <c r="S117" s="27">
        <v>0</v>
      </c>
      <c r="T117" s="27"/>
    </row>
    <row r="118" spans="1:21" ht="47.25" customHeight="1">
      <c r="A118" s="456"/>
      <c r="B118" s="466"/>
      <c r="C118" s="318" t="s">
        <v>255</v>
      </c>
      <c r="D118" s="230"/>
      <c r="E118" s="230" t="s">
        <v>256</v>
      </c>
      <c r="F118" s="248">
        <v>5</v>
      </c>
      <c r="G118" s="27">
        <v>130</v>
      </c>
      <c r="H118" s="264">
        <f t="shared" si="38"/>
        <v>665.6</v>
      </c>
      <c r="I118" s="255">
        <v>650</v>
      </c>
      <c r="J118" s="255">
        <v>15.6</v>
      </c>
      <c r="K118" s="255"/>
      <c r="L118" s="255">
        <f t="shared" si="39"/>
        <v>665.6</v>
      </c>
      <c r="M118" s="248">
        <f t="shared" si="40"/>
        <v>100.4</v>
      </c>
      <c r="N118" s="248">
        <v>100</v>
      </c>
      <c r="O118" s="248">
        <v>0.4</v>
      </c>
      <c r="P118" s="248"/>
      <c r="Q118" s="248">
        <f t="shared" si="41"/>
        <v>100.4</v>
      </c>
      <c r="R118" s="27">
        <v>20</v>
      </c>
      <c r="S118" s="27">
        <v>20</v>
      </c>
      <c r="T118" s="27"/>
    </row>
    <row r="119" spans="1:21" s="10" customFormat="1">
      <c r="A119" s="21"/>
      <c r="B119" s="251" t="s">
        <v>23</v>
      </c>
      <c r="C119" s="334"/>
      <c r="D119" s="256"/>
      <c r="E119" s="256"/>
      <c r="F119" s="21"/>
      <c r="G119" s="21"/>
      <c r="H119" s="256">
        <f>SUM(H110:H118)</f>
        <v>18468.599999999999</v>
      </c>
      <c r="I119" s="256">
        <f t="shared" ref="I119:Q119" si="42">SUM(I110:I118)</f>
        <v>18173</v>
      </c>
      <c r="J119" s="256">
        <f t="shared" si="42"/>
        <v>295.60000000000002</v>
      </c>
      <c r="K119" s="256">
        <f t="shared" si="42"/>
        <v>0</v>
      </c>
      <c r="L119" s="256">
        <f t="shared" si="42"/>
        <v>18468.599999999999</v>
      </c>
      <c r="M119" s="256">
        <f t="shared" si="42"/>
        <v>1351.6000000000001</v>
      </c>
      <c r="N119" s="256">
        <f t="shared" si="42"/>
        <v>1333.1</v>
      </c>
      <c r="O119" s="256">
        <f t="shared" si="42"/>
        <v>18.5</v>
      </c>
      <c r="P119" s="256">
        <f t="shared" si="42"/>
        <v>0</v>
      </c>
      <c r="Q119" s="256">
        <f t="shared" si="42"/>
        <v>1351.6000000000001</v>
      </c>
      <c r="R119" s="256"/>
      <c r="S119" s="256"/>
      <c r="T119" s="256"/>
    </row>
    <row r="120" spans="1:21" ht="71.25" customHeight="1">
      <c r="A120" s="27" t="s">
        <v>52</v>
      </c>
      <c r="B120" s="254" t="s">
        <v>257</v>
      </c>
      <c r="C120" s="254" t="s">
        <v>258</v>
      </c>
      <c r="D120" s="247" t="s">
        <v>259</v>
      </c>
      <c r="E120" s="247" t="s">
        <v>260</v>
      </c>
      <c r="F120" s="248">
        <v>12.5</v>
      </c>
      <c r="G120" s="27">
        <v>5</v>
      </c>
      <c r="H120" s="264">
        <f>L120</f>
        <v>761.7</v>
      </c>
      <c r="I120" s="233">
        <v>750</v>
      </c>
      <c r="J120" s="233">
        <v>11.7</v>
      </c>
      <c r="K120" s="233"/>
      <c r="L120" s="233">
        <f>J120+I120</f>
        <v>761.7</v>
      </c>
      <c r="M120" s="248">
        <f>Q120</f>
        <v>63.4</v>
      </c>
      <c r="N120" s="248">
        <v>62.5</v>
      </c>
      <c r="O120" s="248">
        <v>0.9</v>
      </c>
      <c r="P120" s="248"/>
      <c r="Q120" s="248">
        <f>O120+N120</f>
        <v>63.4</v>
      </c>
      <c r="R120" s="27">
        <v>5</v>
      </c>
      <c r="S120" s="27">
        <v>5</v>
      </c>
      <c r="T120" s="27"/>
    </row>
    <row r="121" spans="1:21" s="10" customFormat="1">
      <c r="A121" s="21"/>
      <c r="B121" s="251" t="s">
        <v>23</v>
      </c>
      <c r="C121" s="251"/>
      <c r="D121" s="21"/>
      <c r="E121" s="21"/>
      <c r="F121" s="21"/>
      <c r="G121" s="21"/>
      <c r="H121" s="21">
        <f>SUM(H120)</f>
        <v>761.7</v>
      </c>
      <c r="I121" s="21">
        <f t="shared" ref="I121:Q121" si="43">SUM(I120)</f>
        <v>750</v>
      </c>
      <c r="J121" s="21">
        <f t="shared" si="43"/>
        <v>11.7</v>
      </c>
      <c r="K121" s="21">
        <f t="shared" si="43"/>
        <v>0</v>
      </c>
      <c r="L121" s="21">
        <f t="shared" si="43"/>
        <v>761.7</v>
      </c>
      <c r="M121" s="21">
        <f t="shared" si="43"/>
        <v>63.4</v>
      </c>
      <c r="N121" s="21">
        <f t="shared" si="43"/>
        <v>62.5</v>
      </c>
      <c r="O121" s="21">
        <f t="shared" si="43"/>
        <v>0.9</v>
      </c>
      <c r="P121" s="21">
        <f t="shared" si="43"/>
        <v>0</v>
      </c>
      <c r="Q121" s="21">
        <f t="shared" si="43"/>
        <v>63.4</v>
      </c>
      <c r="R121" s="21"/>
      <c r="S121" s="21"/>
      <c r="T121" s="21"/>
    </row>
    <row r="122" spans="1:21" ht="49.9" customHeight="1">
      <c r="A122" s="456" t="s">
        <v>59</v>
      </c>
      <c r="B122" s="466" t="s">
        <v>261</v>
      </c>
      <c r="C122" s="254" t="s">
        <v>262</v>
      </c>
      <c r="D122" s="247" t="s">
        <v>263</v>
      </c>
      <c r="E122" s="247" t="s">
        <v>264</v>
      </c>
      <c r="F122" s="248">
        <v>5</v>
      </c>
      <c r="G122" s="27">
        <v>0</v>
      </c>
      <c r="H122" s="264">
        <f>L122</f>
        <v>0</v>
      </c>
      <c r="I122" s="255"/>
      <c r="J122" s="255"/>
      <c r="K122" s="255"/>
      <c r="L122" s="255">
        <f>I122+J122+K122</f>
        <v>0</v>
      </c>
      <c r="M122" s="248">
        <f>Q122</f>
        <v>0</v>
      </c>
      <c r="N122" s="248">
        <v>0</v>
      </c>
      <c r="O122" s="248">
        <v>0</v>
      </c>
      <c r="P122" s="248">
        <v>0</v>
      </c>
      <c r="Q122" s="248">
        <f>N122+O122+P122</f>
        <v>0</v>
      </c>
      <c r="R122" s="244">
        <v>0</v>
      </c>
      <c r="S122" s="244">
        <v>0</v>
      </c>
      <c r="T122" s="244"/>
    </row>
    <row r="123" spans="1:21" ht="73.5" customHeight="1">
      <c r="A123" s="456"/>
      <c r="B123" s="466"/>
      <c r="C123" s="254" t="s">
        <v>265</v>
      </c>
      <c r="D123" s="247" t="s">
        <v>266</v>
      </c>
      <c r="E123" s="247" t="s">
        <v>267</v>
      </c>
      <c r="F123" s="248" t="s">
        <v>666</v>
      </c>
      <c r="G123" s="250">
        <v>3700</v>
      </c>
      <c r="H123" s="264">
        <f>L123</f>
        <v>7033.4</v>
      </c>
      <c r="I123" s="255">
        <v>7033.4</v>
      </c>
      <c r="J123" s="255"/>
      <c r="K123" s="255"/>
      <c r="L123" s="255">
        <f>I123+J123+K123</f>
        <v>7033.4</v>
      </c>
      <c r="M123" s="248">
        <f>Q123</f>
        <v>0</v>
      </c>
      <c r="N123" s="248">
        <v>0</v>
      </c>
      <c r="O123" s="248">
        <v>0</v>
      </c>
      <c r="P123" s="248">
        <v>0</v>
      </c>
      <c r="Q123" s="248">
        <f>O123+N123</f>
        <v>0</v>
      </c>
      <c r="R123" s="244">
        <v>0</v>
      </c>
      <c r="S123" s="244">
        <v>0</v>
      </c>
      <c r="T123" s="244"/>
    </row>
    <row r="124" spans="1:21" s="18" customFormat="1" ht="17.25" customHeight="1">
      <c r="A124" s="280"/>
      <c r="B124" s="297" t="s">
        <v>23</v>
      </c>
      <c r="C124" s="297"/>
      <c r="D124" s="298"/>
      <c r="E124" s="298"/>
      <c r="F124" s="280"/>
      <c r="G124" s="280"/>
      <c r="H124" s="298">
        <f t="shared" ref="H124:Q124" si="44">SUM(H122:H123)</f>
        <v>7033.4</v>
      </c>
      <c r="I124" s="298">
        <f t="shared" si="44"/>
        <v>7033.4</v>
      </c>
      <c r="J124" s="298">
        <f t="shared" si="44"/>
        <v>0</v>
      </c>
      <c r="K124" s="298">
        <f t="shared" si="44"/>
        <v>0</v>
      </c>
      <c r="L124" s="298">
        <f t="shared" si="44"/>
        <v>7033.4</v>
      </c>
      <c r="M124" s="298">
        <f t="shared" si="44"/>
        <v>0</v>
      </c>
      <c r="N124" s="298">
        <f t="shared" si="44"/>
        <v>0</v>
      </c>
      <c r="O124" s="298">
        <f t="shared" si="44"/>
        <v>0</v>
      </c>
      <c r="P124" s="298">
        <f t="shared" si="44"/>
        <v>0</v>
      </c>
      <c r="Q124" s="298">
        <f t="shared" si="44"/>
        <v>0</v>
      </c>
      <c r="R124" s="298"/>
      <c r="S124" s="298"/>
      <c r="T124" s="298"/>
    </row>
    <row r="125" spans="1:21" ht="31.15" customHeight="1">
      <c r="A125" s="456" t="s">
        <v>69</v>
      </c>
      <c r="B125" s="466" t="s">
        <v>269</v>
      </c>
      <c r="C125" s="254" t="s">
        <v>270</v>
      </c>
      <c r="D125" s="247" t="s">
        <v>271</v>
      </c>
      <c r="E125" s="247" t="s">
        <v>272</v>
      </c>
      <c r="F125" s="248" t="s">
        <v>667</v>
      </c>
      <c r="G125" s="245" t="s">
        <v>668</v>
      </c>
      <c r="H125" s="264">
        <f>L125</f>
        <v>4716.8</v>
      </c>
      <c r="I125" s="255">
        <v>4637.5</v>
      </c>
      <c r="J125" s="255">
        <v>79.3</v>
      </c>
      <c r="K125" s="255"/>
      <c r="L125" s="255">
        <f>J125+I125+K125</f>
        <v>4716.8</v>
      </c>
      <c r="M125" s="248">
        <f>Q125</f>
        <v>0</v>
      </c>
      <c r="N125" s="248"/>
      <c r="O125" s="248"/>
      <c r="P125" s="248"/>
      <c r="Q125" s="248">
        <f>O125+N125</f>
        <v>0</v>
      </c>
      <c r="R125" s="245" t="s">
        <v>38</v>
      </c>
      <c r="S125" s="245" t="s">
        <v>38</v>
      </c>
      <c r="T125" s="245"/>
      <c r="U125" s="3"/>
    </row>
    <row r="126" spans="1:21">
      <c r="A126" s="456"/>
      <c r="B126" s="466"/>
      <c r="C126" s="254" t="s">
        <v>273</v>
      </c>
      <c r="D126" s="247" t="s">
        <v>274</v>
      </c>
      <c r="E126" s="247" t="s">
        <v>275</v>
      </c>
      <c r="F126" s="248">
        <v>21.6</v>
      </c>
      <c r="G126" s="250">
        <v>55</v>
      </c>
      <c r="H126" s="264">
        <v>14406.4</v>
      </c>
      <c r="I126" s="255">
        <v>14249.7</v>
      </c>
      <c r="J126" s="255">
        <v>156.69999999999999</v>
      </c>
      <c r="K126" s="255"/>
      <c r="L126" s="255">
        <f>J126+I126+K126</f>
        <v>14406.400000000001</v>
      </c>
      <c r="M126" s="248">
        <f>Q126</f>
        <v>1114.3000000000002</v>
      </c>
      <c r="N126" s="248">
        <v>1102.4000000000001</v>
      </c>
      <c r="O126" s="248">
        <v>11.9</v>
      </c>
      <c r="P126" s="248"/>
      <c r="Q126" s="248">
        <f>O126+N126</f>
        <v>1114.3000000000002</v>
      </c>
      <c r="R126" s="27" t="s">
        <v>669</v>
      </c>
      <c r="S126" s="27" t="s">
        <v>669</v>
      </c>
      <c r="T126" s="27"/>
    </row>
    <row r="127" spans="1:21" ht="69.599999999999994" customHeight="1">
      <c r="A127" s="456"/>
      <c r="B127" s="466"/>
      <c r="C127" s="254" t="s">
        <v>276</v>
      </c>
      <c r="D127" s="247" t="s">
        <v>277</v>
      </c>
      <c r="E127" s="247" t="s">
        <v>278</v>
      </c>
      <c r="F127" s="248">
        <v>27</v>
      </c>
      <c r="G127" s="250">
        <v>23</v>
      </c>
      <c r="H127" s="264">
        <f>L127</f>
        <v>7530.5999999999995</v>
      </c>
      <c r="I127" s="255">
        <v>7448.7</v>
      </c>
      <c r="J127" s="255">
        <v>81.900000000000006</v>
      </c>
      <c r="K127" s="255"/>
      <c r="L127" s="255">
        <f>J127+I127+K127</f>
        <v>7530.5999999999995</v>
      </c>
      <c r="M127" s="248">
        <f>Q127</f>
        <v>525.70000000000005</v>
      </c>
      <c r="N127" s="248">
        <v>520</v>
      </c>
      <c r="O127" s="248">
        <v>5.7</v>
      </c>
      <c r="P127" s="248"/>
      <c r="Q127" s="248">
        <f>O127+N127</f>
        <v>525.70000000000005</v>
      </c>
      <c r="R127" s="245" t="s">
        <v>670</v>
      </c>
      <c r="S127" s="245" t="s">
        <v>670</v>
      </c>
      <c r="T127" s="245"/>
    </row>
    <row r="128" spans="1:21" ht="43.15" customHeight="1">
      <c r="A128" s="456"/>
      <c r="B128" s="466"/>
      <c r="C128" s="254" t="s">
        <v>279</v>
      </c>
      <c r="D128" s="247" t="s">
        <v>280</v>
      </c>
      <c r="E128" s="247" t="s">
        <v>281</v>
      </c>
      <c r="F128" s="245" t="s">
        <v>671</v>
      </c>
      <c r="G128" s="250">
        <v>223</v>
      </c>
      <c r="H128" s="264">
        <f>L128</f>
        <v>27373.8</v>
      </c>
      <c r="I128" s="255">
        <v>26982.6</v>
      </c>
      <c r="J128" s="255">
        <v>391.2</v>
      </c>
      <c r="K128" s="255"/>
      <c r="L128" s="255">
        <f>J128+I128+K128</f>
        <v>27373.8</v>
      </c>
      <c r="M128" s="248">
        <f>Q128</f>
        <v>2123</v>
      </c>
      <c r="N128" s="248">
        <v>2097.3000000000002</v>
      </c>
      <c r="O128" s="248">
        <v>25.7</v>
      </c>
      <c r="P128" s="248"/>
      <c r="Q128" s="248">
        <f>O128+N128</f>
        <v>2123</v>
      </c>
      <c r="R128" s="27" t="s">
        <v>672</v>
      </c>
      <c r="S128" s="27" t="s">
        <v>672</v>
      </c>
      <c r="T128" s="27"/>
    </row>
    <row r="129" spans="1:20" s="10" customFormat="1" ht="20.25" customHeight="1">
      <c r="A129" s="21"/>
      <c r="B129" s="251" t="s">
        <v>23</v>
      </c>
      <c r="C129" s="251"/>
      <c r="D129" s="256"/>
      <c r="E129" s="256"/>
      <c r="F129" s="21"/>
      <c r="G129" s="21"/>
      <c r="H129" s="256">
        <f>SUM(H125:H128)</f>
        <v>54027.6</v>
      </c>
      <c r="I129" s="256">
        <f t="shared" ref="I129:Q129" si="45">SUM(I125:I128)</f>
        <v>53318.5</v>
      </c>
      <c r="J129" s="256">
        <f t="shared" si="45"/>
        <v>709.09999999999991</v>
      </c>
      <c r="K129" s="256">
        <f t="shared" si="45"/>
        <v>0</v>
      </c>
      <c r="L129" s="256">
        <f t="shared" si="45"/>
        <v>54027.6</v>
      </c>
      <c r="M129" s="256">
        <f t="shared" si="45"/>
        <v>3763</v>
      </c>
      <c r="N129" s="256">
        <f t="shared" si="45"/>
        <v>3719.7000000000003</v>
      </c>
      <c r="O129" s="256">
        <f t="shared" si="45"/>
        <v>43.3</v>
      </c>
      <c r="P129" s="256">
        <f t="shared" si="45"/>
        <v>0</v>
      </c>
      <c r="Q129" s="256">
        <f t="shared" si="45"/>
        <v>3763</v>
      </c>
      <c r="R129" s="256"/>
      <c r="S129" s="256"/>
      <c r="T129" s="256"/>
    </row>
    <row r="130" spans="1:20" ht="91.9" customHeight="1">
      <c r="A130" s="456" t="s">
        <v>268</v>
      </c>
      <c r="B130" s="466" t="s">
        <v>283</v>
      </c>
      <c r="C130" s="318" t="s">
        <v>284</v>
      </c>
      <c r="D130" s="230" t="s">
        <v>285</v>
      </c>
      <c r="E130" s="230" t="s">
        <v>286</v>
      </c>
      <c r="F130" s="248" t="s">
        <v>728</v>
      </c>
      <c r="G130" s="250" t="s">
        <v>729</v>
      </c>
      <c r="H130" s="264">
        <v>2515.9</v>
      </c>
      <c r="I130" s="255">
        <v>2488.6</v>
      </c>
      <c r="J130" s="255">
        <v>27.3</v>
      </c>
      <c r="K130" s="255"/>
      <c r="L130" s="255">
        <f>J130+I130+K130</f>
        <v>2515.9</v>
      </c>
      <c r="M130" s="248">
        <f>Q130</f>
        <v>0</v>
      </c>
      <c r="N130" s="248"/>
      <c r="O130" s="248"/>
      <c r="P130" s="248"/>
      <c r="Q130" s="248">
        <f>O130+N130</f>
        <v>0</v>
      </c>
      <c r="R130" s="244">
        <v>0</v>
      </c>
      <c r="S130" s="244"/>
      <c r="T130" s="244"/>
    </row>
    <row r="131" spans="1:20" ht="24">
      <c r="A131" s="456"/>
      <c r="B131" s="466"/>
      <c r="C131" s="318" t="s">
        <v>287</v>
      </c>
      <c r="D131" s="230" t="s">
        <v>288</v>
      </c>
      <c r="E131" s="230" t="s">
        <v>289</v>
      </c>
      <c r="F131" s="248" t="s">
        <v>674</v>
      </c>
      <c r="G131" s="27" t="s">
        <v>673</v>
      </c>
      <c r="H131" s="264">
        <f>L131</f>
        <v>17374.8</v>
      </c>
      <c r="I131" s="233">
        <v>17000</v>
      </c>
      <c r="J131" s="233">
        <v>374.8</v>
      </c>
      <c r="K131" s="233"/>
      <c r="L131" s="255">
        <f>J131+I131+K131</f>
        <v>17374.8</v>
      </c>
      <c r="M131" s="248">
        <f>Q131</f>
        <v>128.30000000000001</v>
      </c>
      <c r="N131" s="248"/>
      <c r="O131" s="248">
        <v>128.30000000000001</v>
      </c>
      <c r="P131" s="248"/>
      <c r="Q131" s="248">
        <f>O131+N131</f>
        <v>128.30000000000001</v>
      </c>
      <c r="R131" s="244">
        <v>0</v>
      </c>
      <c r="S131" s="27" t="s">
        <v>969</v>
      </c>
      <c r="T131" s="27"/>
    </row>
    <row r="132" spans="1:20" ht="60">
      <c r="A132" s="456"/>
      <c r="B132" s="466"/>
      <c r="C132" s="318" t="s">
        <v>290</v>
      </c>
      <c r="D132" s="230" t="s">
        <v>291</v>
      </c>
      <c r="E132" s="230" t="s">
        <v>292</v>
      </c>
      <c r="F132" s="248">
        <v>10</v>
      </c>
      <c r="G132" s="27">
        <v>197</v>
      </c>
      <c r="H132" s="264">
        <f>L132</f>
        <v>23947.3</v>
      </c>
      <c r="I132" s="233">
        <v>23640</v>
      </c>
      <c r="J132" s="233">
        <v>307.3</v>
      </c>
      <c r="K132" s="233"/>
      <c r="L132" s="255">
        <f>J132+I132+K132</f>
        <v>23947.3</v>
      </c>
      <c r="M132" s="248">
        <f>Q132</f>
        <v>1992.9</v>
      </c>
      <c r="N132" s="233">
        <v>1970</v>
      </c>
      <c r="O132" s="248">
        <v>22.9</v>
      </c>
      <c r="P132" s="248"/>
      <c r="Q132" s="248">
        <f>O132+N132</f>
        <v>1992.9</v>
      </c>
      <c r="R132" s="27">
        <v>189</v>
      </c>
      <c r="S132" s="27">
        <v>189</v>
      </c>
      <c r="T132" s="27"/>
    </row>
    <row r="133" spans="1:20" ht="72">
      <c r="A133" s="456"/>
      <c r="B133" s="466"/>
      <c r="C133" s="318" t="s">
        <v>293</v>
      </c>
      <c r="D133" s="230" t="s">
        <v>294</v>
      </c>
      <c r="E133" s="230" t="s">
        <v>295</v>
      </c>
      <c r="F133" s="248" t="s">
        <v>675</v>
      </c>
      <c r="G133" s="250">
        <v>110</v>
      </c>
      <c r="H133" s="264">
        <f>L133</f>
        <v>3544.4</v>
      </c>
      <c r="I133" s="255">
        <v>3492</v>
      </c>
      <c r="J133" s="255">
        <v>52.4</v>
      </c>
      <c r="K133" s="255"/>
      <c r="L133" s="255">
        <f>J133+I133+K133</f>
        <v>3544.4</v>
      </c>
      <c r="M133" s="248">
        <f>Q133</f>
        <v>1700.7</v>
      </c>
      <c r="N133" s="248">
        <v>1700</v>
      </c>
      <c r="O133" s="248">
        <v>0.7</v>
      </c>
      <c r="P133" s="248"/>
      <c r="Q133" s="248">
        <f>O133+N133</f>
        <v>1700.7</v>
      </c>
      <c r="R133" s="244">
        <v>7</v>
      </c>
      <c r="S133" s="244">
        <v>7</v>
      </c>
      <c r="T133" s="244"/>
    </row>
    <row r="134" spans="1:20" ht="72">
      <c r="A134" s="456"/>
      <c r="B134" s="466"/>
      <c r="C134" s="318" t="s">
        <v>296</v>
      </c>
      <c r="D134" s="230" t="s">
        <v>297</v>
      </c>
      <c r="E134" s="230" t="s">
        <v>298</v>
      </c>
      <c r="F134" s="248" t="s">
        <v>676</v>
      </c>
      <c r="G134" s="250">
        <v>79</v>
      </c>
      <c r="H134" s="264">
        <f>L134</f>
        <v>687.9</v>
      </c>
      <c r="I134" s="255">
        <v>674.4</v>
      </c>
      <c r="J134" s="255">
        <v>13.5</v>
      </c>
      <c r="K134" s="255"/>
      <c r="L134" s="255">
        <f>J134+I134+K134</f>
        <v>687.9</v>
      </c>
      <c r="M134" s="248">
        <f>Q134</f>
        <v>22.52</v>
      </c>
      <c r="N134" s="248">
        <v>22.5</v>
      </c>
      <c r="O134" s="232">
        <v>0.02</v>
      </c>
      <c r="P134" s="248"/>
      <c r="Q134" s="248">
        <f>O134+N134</f>
        <v>22.52</v>
      </c>
      <c r="R134" s="244">
        <v>1</v>
      </c>
      <c r="S134" s="244">
        <v>1</v>
      </c>
      <c r="T134" s="244"/>
    </row>
    <row r="135" spans="1:20" s="10" customFormat="1" ht="25.5" customHeight="1">
      <c r="A135" s="21"/>
      <c r="B135" s="251" t="s">
        <v>23</v>
      </c>
      <c r="C135" s="334"/>
      <c r="D135" s="21"/>
      <c r="E135" s="21"/>
      <c r="F135" s="21"/>
      <c r="G135" s="21"/>
      <c r="H135" s="21">
        <f>SUM(H130:H134)</f>
        <v>48070.3</v>
      </c>
      <c r="I135" s="21">
        <f t="shared" ref="I135:Q135" si="46">SUM(I130:I134)</f>
        <v>47295</v>
      </c>
      <c r="J135" s="21">
        <f t="shared" si="46"/>
        <v>775.30000000000007</v>
      </c>
      <c r="K135" s="21">
        <f t="shared" si="46"/>
        <v>0</v>
      </c>
      <c r="L135" s="21">
        <f t="shared" si="46"/>
        <v>48070.3</v>
      </c>
      <c r="M135" s="21">
        <f t="shared" si="46"/>
        <v>3844.4200000000005</v>
      </c>
      <c r="N135" s="21">
        <f t="shared" si="46"/>
        <v>3692.5</v>
      </c>
      <c r="O135" s="21">
        <f t="shared" si="46"/>
        <v>151.92000000000002</v>
      </c>
      <c r="P135" s="21">
        <f t="shared" si="46"/>
        <v>0</v>
      </c>
      <c r="Q135" s="21">
        <f t="shared" si="46"/>
        <v>3844.4200000000005</v>
      </c>
      <c r="R135" s="21"/>
      <c r="S135" s="21"/>
      <c r="T135" s="21"/>
    </row>
    <row r="136" spans="1:20" ht="99" customHeight="1">
      <c r="A136" s="27" t="s">
        <v>282</v>
      </c>
      <c r="B136" s="254" t="s">
        <v>300</v>
      </c>
      <c r="C136" s="254" t="s">
        <v>301</v>
      </c>
      <c r="D136" s="230" t="s">
        <v>302</v>
      </c>
      <c r="E136" s="247" t="s">
        <v>303</v>
      </c>
      <c r="F136" s="248" t="s">
        <v>677</v>
      </c>
      <c r="G136" s="250">
        <v>45</v>
      </c>
      <c r="H136" s="264">
        <f>L136</f>
        <v>1010.8</v>
      </c>
      <c r="I136" s="255">
        <v>990</v>
      </c>
      <c r="J136" s="255">
        <v>20.8</v>
      </c>
      <c r="K136" s="255"/>
      <c r="L136" s="255">
        <f>J136+I136+K136</f>
        <v>1010.8</v>
      </c>
      <c r="M136" s="248">
        <f>Q136</f>
        <v>60</v>
      </c>
      <c r="N136" s="248">
        <v>60</v>
      </c>
      <c r="O136" s="248">
        <v>0</v>
      </c>
      <c r="P136" s="248">
        <v>0</v>
      </c>
      <c r="Q136" s="248">
        <f>O136+N136</f>
        <v>60</v>
      </c>
      <c r="R136" s="244">
        <v>2</v>
      </c>
      <c r="S136" s="244">
        <v>2</v>
      </c>
      <c r="T136" s="244"/>
    </row>
    <row r="137" spans="1:20" s="10" customFormat="1" ht="25.5" customHeight="1">
      <c r="A137" s="21"/>
      <c r="B137" s="251" t="s">
        <v>23</v>
      </c>
      <c r="C137" s="251"/>
      <c r="D137" s="256"/>
      <c r="E137" s="256"/>
      <c r="F137" s="21"/>
      <c r="G137" s="21"/>
      <c r="H137" s="256">
        <f>SUM(H136)</f>
        <v>1010.8</v>
      </c>
      <c r="I137" s="256">
        <f t="shared" ref="I137:Q137" si="47">SUM(I136)</f>
        <v>990</v>
      </c>
      <c r="J137" s="256">
        <f t="shared" si="47"/>
        <v>20.8</v>
      </c>
      <c r="K137" s="256">
        <f t="shared" si="47"/>
        <v>0</v>
      </c>
      <c r="L137" s="256">
        <f t="shared" si="47"/>
        <v>1010.8</v>
      </c>
      <c r="M137" s="256">
        <f t="shared" si="47"/>
        <v>60</v>
      </c>
      <c r="N137" s="256">
        <f t="shared" si="47"/>
        <v>60</v>
      </c>
      <c r="O137" s="256">
        <f t="shared" si="47"/>
        <v>0</v>
      </c>
      <c r="P137" s="256">
        <f t="shared" si="47"/>
        <v>0</v>
      </c>
      <c r="Q137" s="256">
        <f t="shared" si="47"/>
        <v>60</v>
      </c>
      <c r="R137" s="256"/>
      <c r="S137" s="256"/>
      <c r="T137" s="256"/>
    </row>
    <row r="138" spans="1:20" s="5" customFormat="1" ht="48">
      <c r="A138" s="27" t="s">
        <v>299</v>
      </c>
      <c r="B138" s="263" t="s">
        <v>305</v>
      </c>
      <c r="C138" s="263" t="s">
        <v>306</v>
      </c>
      <c r="D138" s="255" t="s">
        <v>307</v>
      </c>
      <c r="E138" s="255" t="s">
        <v>308</v>
      </c>
      <c r="F138" s="233">
        <v>1000</v>
      </c>
      <c r="G138" s="245" t="s">
        <v>445</v>
      </c>
      <c r="H138" s="264">
        <f>L138</f>
        <v>1011</v>
      </c>
      <c r="I138" s="255">
        <v>1000</v>
      </c>
      <c r="J138" s="255">
        <v>11</v>
      </c>
      <c r="K138" s="255"/>
      <c r="L138" s="255">
        <f>J138+I138+K138</f>
        <v>1011</v>
      </c>
      <c r="M138" s="248">
        <f>Q138</f>
        <v>1000</v>
      </c>
      <c r="N138" s="248">
        <v>1000</v>
      </c>
      <c r="O138" s="248"/>
      <c r="P138" s="248"/>
      <c r="Q138" s="248">
        <f>O138+N138</f>
        <v>1000</v>
      </c>
      <c r="R138" s="244">
        <v>1</v>
      </c>
      <c r="S138" s="244">
        <v>1</v>
      </c>
      <c r="T138" s="244"/>
    </row>
    <row r="139" spans="1:20" s="10" customFormat="1">
      <c r="A139" s="21"/>
      <c r="B139" s="251"/>
      <c r="C139" s="251"/>
      <c r="D139" s="256"/>
      <c r="E139" s="256"/>
      <c r="F139" s="21"/>
      <c r="G139" s="253"/>
      <c r="H139" s="256">
        <f>H138</f>
        <v>1011</v>
      </c>
      <c r="I139" s="256">
        <f t="shared" ref="I139:Q139" si="48">I138</f>
        <v>1000</v>
      </c>
      <c r="J139" s="256">
        <f t="shared" si="48"/>
        <v>11</v>
      </c>
      <c r="K139" s="256">
        <f t="shared" si="48"/>
        <v>0</v>
      </c>
      <c r="L139" s="256">
        <f t="shared" si="48"/>
        <v>1011</v>
      </c>
      <c r="M139" s="256">
        <f t="shared" si="48"/>
        <v>1000</v>
      </c>
      <c r="N139" s="256">
        <f t="shared" si="48"/>
        <v>1000</v>
      </c>
      <c r="O139" s="256">
        <f t="shared" si="48"/>
        <v>0</v>
      </c>
      <c r="P139" s="256">
        <f t="shared" si="48"/>
        <v>0</v>
      </c>
      <c r="Q139" s="256">
        <f t="shared" si="48"/>
        <v>1000</v>
      </c>
      <c r="R139" s="256"/>
      <c r="S139" s="256"/>
      <c r="T139" s="256"/>
    </row>
    <row r="140" spans="1:20" ht="58.5" customHeight="1">
      <c r="A140" s="27" t="s">
        <v>304</v>
      </c>
      <c r="B140" s="254" t="s">
        <v>310</v>
      </c>
      <c r="C140" s="254" t="s">
        <v>311</v>
      </c>
      <c r="D140" s="247" t="s">
        <v>312</v>
      </c>
      <c r="E140" s="247" t="s">
        <v>313</v>
      </c>
      <c r="F140" s="248" t="s">
        <v>314</v>
      </c>
      <c r="G140" s="245" t="s">
        <v>678</v>
      </c>
      <c r="H140" s="264">
        <f>L140</f>
        <v>1105.3</v>
      </c>
      <c r="I140" s="255">
        <v>1080</v>
      </c>
      <c r="J140" s="255">
        <v>25.3</v>
      </c>
      <c r="K140" s="255"/>
      <c r="L140" s="255">
        <f>J140+I140+K140</f>
        <v>1105.3</v>
      </c>
      <c r="M140" s="248">
        <f>Q140</f>
        <v>181.7</v>
      </c>
      <c r="N140" s="248">
        <v>180</v>
      </c>
      <c r="O140" s="248">
        <v>1.7</v>
      </c>
      <c r="P140" s="248"/>
      <c r="Q140" s="248">
        <f>O140+N140</f>
        <v>181.7</v>
      </c>
      <c r="R140" s="245" t="s">
        <v>679</v>
      </c>
      <c r="S140" s="245" t="s">
        <v>679</v>
      </c>
      <c r="T140" s="245"/>
    </row>
    <row r="141" spans="1:20" s="10" customFormat="1">
      <c r="A141" s="13"/>
      <c r="B141" s="251" t="s">
        <v>23</v>
      </c>
      <c r="C141" s="251"/>
      <c r="D141" s="256"/>
      <c r="E141" s="256"/>
      <c r="F141" s="21"/>
      <c r="G141" s="21"/>
      <c r="H141" s="256">
        <f>SUM(H140)</f>
        <v>1105.3</v>
      </c>
      <c r="I141" s="256">
        <f t="shared" ref="I141:P141" si="49">SUM(I140)</f>
        <v>1080</v>
      </c>
      <c r="J141" s="256">
        <f t="shared" si="49"/>
        <v>25.3</v>
      </c>
      <c r="K141" s="256">
        <f t="shared" si="49"/>
        <v>0</v>
      </c>
      <c r="L141" s="256">
        <f t="shared" si="49"/>
        <v>1105.3</v>
      </c>
      <c r="M141" s="256">
        <f t="shared" si="49"/>
        <v>181.7</v>
      </c>
      <c r="N141" s="256">
        <f t="shared" si="49"/>
        <v>180</v>
      </c>
      <c r="O141" s="256">
        <f t="shared" si="49"/>
        <v>1.7</v>
      </c>
      <c r="P141" s="256">
        <f t="shared" si="49"/>
        <v>0</v>
      </c>
      <c r="Q141" s="256">
        <f>SUM(Q140)</f>
        <v>181.7</v>
      </c>
      <c r="R141" s="256"/>
      <c r="S141" s="256"/>
      <c r="T141" s="256"/>
    </row>
    <row r="142" spans="1:20" ht="36">
      <c r="A142" s="456" t="s">
        <v>309</v>
      </c>
      <c r="B142" s="466" t="s">
        <v>316</v>
      </c>
      <c r="C142" s="254" t="s">
        <v>317</v>
      </c>
      <c r="D142" s="255" t="s">
        <v>318</v>
      </c>
      <c r="E142" s="255" t="s">
        <v>319</v>
      </c>
      <c r="F142" s="299"/>
      <c r="G142" s="27">
        <v>1300</v>
      </c>
      <c r="H142" s="264">
        <f>L142</f>
        <v>25122.3</v>
      </c>
      <c r="I142" s="233">
        <v>25122.3</v>
      </c>
      <c r="J142" s="233"/>
      <c r="K142" s="233"/>
      <c r="L142" s="233">
        <f>I142+J142+K142</f>
        <v>25122.3</v>
      </c>
      <c r="M142" s="248">
        <f>Q142</f>
        <v>550.79999999999995</v>
      </c>
      <c r="N142" s="248">
        <v>550.79999999999995</v>
      </c>
      <c r="O142" s="248"/>
      <c r="P142" s="248"/>
      <c r="Q142" s="248">
        <f>O142+N142</f>
        <v>550.79999999999995</v>
      </c>
      <c r="R142" s="244">
        <v>796</v>
      </c>
      <c r="S142" s="244">
        <v>796</v>
      </c>
      <c r="T142" s="244"/>
    </row>
    <row r="143" spans="1:20" ht="88.5" customHeight="1">
      <c r="A143" s="456"/>
      <c r="B143" s="466"/>
      <c r="C143" s="254" t="s">
        <v>732</v>
      </c>
      <c r="D143" s="255" t="s">
        <v>782</v>
      </c>
      <c r="E143" s="255" t="s">
        <v>320</v>
      </c>
      <c r="F143" s="300">
        <v>1.5</v>
      </c>
      <c r="G143" s="282">
        <v>22382</v>
      </c>
      <c r="H143" s="264">
        <f>L143</f>
        <v>154781.79999999999</v>
      </c>
      <c r="I143" s="233">
        <v>154781.79999999999</v>
      </c>
      <c r="J143" s="233"/>
      <c r="K143" s="233"/>
      <c r="L143" s="233">
        <f>I143+J143+K143</f>
        <v>154781.79999999999</v>
      </c>
      <c r="M143" s="248">
        <f>Q143</f>
        <v>9996</v>
      </c>
      <c r="N143" s="248">
        <v>9996</v>
      </c>
      <c r="O143" s="248"/>
      <c r="P143" s="248"/>
      <c r="Q143" s="248">
        <f>O143+N143</f>
        <v>9996</v>
      </c>
      <c r="R143" s="244">
        <v>20897</v>
      </c>
      <c r="S143" s="244">
        <v>20897</v>
      </c>
      <c r="T143" s="244"/>
    </row>
    <row r="144" spans="1:20" s="14" customFormat="1">
      <c r="A144" s="21"/>
      <c r="B144" s="278" t="s">
        <v>23</v>
      </c>
      <c r="C144" s="278"/>
      <c r="D144" s="281"/>
      <c r="E144" s="281"/>
      <c r="F144" s="280"/>
      <c r="G144" s="13"/>
      <c r="H144" s="21">
        <f>SUM(H142:H143)</f>
        <v>179904.09999999998</v>
      </c>
      <c r="I144" s="21">
        <f t="shared" ref="I144:Q144" si="50">SUM(I142:I143)</f>
        <v>179904.09999999998</v>
      </c>
      <c r="J144" s="21">
        <f t="shared" si="50"/>
        <v>0</v>
      </c>
      <c r="K144" s="21">
        <f t="shared" si="50"/>
        <v>0</v>
      </c>
      <c r="L144" s="21">
        <f t="shared" si="50"/>
        <v>179904.09999999998</v>
      </c>
      <c r="M144" s="21">
        <f t="shared" si="50"/>
        <v>10546.8</v>
      </c>
      <c r="N144" s="21">
        <f t="shared" si="50"/>
        <v>10546.8</v>
      </c>
      <c r="O144" s="21">
        <f t="shared" si="50"/>
        <v>0</v>
      </c>
      <c r="P144" s="21">
        <f t="shared" si="50"/>
        <v>0</v>
      </c>
      <c r="Q144" s="21">
        <f t="shared" si="50"/>
        <v>10546.8</v>
      </c>
      <c r="R144" s="21"/>
      <c r="S144" s="21"/>
      <c r="T144" s="21"/>
    </row>
    <row r="145" spans="1:22" ht="36">
      <c r="A145" s="27" t="s">
        <v>315</v>
      </c>
      <c r="B145" s="254" t="s">
        <v>322</v>
      </c>
      <c r="C145" s="254" t="s">
        <v>323</v>
      </c>
      <c r="D145" s="247" t="s">
        <v>324</v>
      </c>
      <c r="E145" s="247" t="s">
        <v>325</v>
      </c>
      <c r="F145" s="248">
        <v>8</v>
      </c>
      <c r="G145" s="250">
        <v>1</v>
      </c>
      <c r="H145" s="233">
        <f>I145+J145</f>
        <v>97.1</v>
      </c>
      <c r="I145" s="255">
        <v>96</v>
      </c>
      <c r="J145" s="255">
        <v>1.1000000000000001</v>
      </c>
      <c r="K145" s="255"/>
      <c r="L145" s="255">
        <f>H145</f>
        <v>97.1</v>
      </c>
      <c r="M145" s="248">
        <v>0</v>
      </c>
      <c r="N145" s="248">
        <v>0</v>
      </c>
      <c r="O145" s="248">
        <v>0</v>
      </c>
      <c r="P145" s="248">
        <v>0</v>
      </c>
      <c r="Q145" s="248">
        <f>O145</f>
        <v>0</v>
      </c>
      <c r="R145" s="244">
        <v>0</v>
      </c>
      <c r="S145" s="244"/>
      <c r="T145" s="244"/>
    </row>
    <row r="146" spans="1:22" s="10" customFormat="1" ht="20.25" customHeight="1">
      <c r="A146" s="27"/>
      <c r="B146" s="251" t="s">
        <v>23</v>
      </c>
      <c r="C146" s="251"/>
      <c r="D146" s="256"/>
      <c r="E146" s="256"/>
      <c r="F146" s="21"/>
      <c r="G146" s="21"/>
      <c r="H146" s="256">
        <f>SUM(H145)</f>
        <v>97.1</v>
      </c>
      <c r="I146" s="256">
        <f t="shared" ref="I146:P146" si="51">SUM(I145)</f>
        <v>96</v>
      </c>
      <c r="J146" s="256">
        <f t="shared" si="51"/>
        <v>1.1000000000000001</v>
      </c>
      <c r="K146" s="256">
        <f t="shared" si="51"/>
        <v>0</v>
      </c>
      <c r="L146" s="256">
        <f t="shared" si="51"/>
        <v>97.1</v>
      </c>
      <c r="M146" s="256">
        <f t="shared" si="51"/>
        <v>0</v>
      </c>
      <c r="N146" s="256">
        <f t="shared" si="51"/>
        <v>0</v>
      </c>
      <c r="O146" s="256">
        <f t="shared" si="51"/>
        <v>0</v>
      </c>
      <c r="P146" s="256">
        <f t="shared" si="51"/>
        <v>0</v>
      </c>
      <c r="Q146" s="256">
        <f>SUM(Q145)</f>
        <v>0</v>
      </c>
      <c r="R146" s="256"/>
      <c r="S146" s="256"/>
      <c r="T146" s="256"/>
    </row>
    <row r="147" spans="1:22" ht="56.25" customHeight="1">
      <c r="A147" s="27" t="s">
        <v>321</v>
      </c>
      <c r="B147" s="254" t="s">
        <v>327</v>
      </c>
      <c r="C147" s="318" t="s">
        <v>328</v>
      </c>
      <c r="D147" s="289" t="s">
        <v>329</v>
      </c>
      <c r="E147" s="289" t="s">
        <v>680</v>
      </c>
      <c r="F147" s="301">
        <v>6.8</v>
      </c>
      <c r="G147" s="302">
        <v>1270</v>
      </c>
      <c r="H147" s="264">
        <f t="shared" ref="H147:H198" si="52">L147</f>
        <v>103632</v>
      </c>
      <c r="I147" s="303">
        <f>34198.6+69433.4</f>
        <v>103632</v>
      </c>
      <c r="J147" s="303"/>
      <c r="K147" s="303"/>
      <c r="L147" s="303">
        <f>J147+I147+K147</f>
        <v>103632</v>
      </c>
      <c r="M147" s="248">
        <f>Q147</f>
        <v>7640.8</v>
      </c>
      <c r="N147" s="233">
        <v>7640.8</v>
      </c>
      <c r="O147" s="248"/>
      <c r="P147" s="248"/>
      <c r="Q147" s="248">
        <f>O147+N147+P147</f>
        <v>7640.8</v>
      </c>
      <c r="R147" s="27">
        <v>1271</v>
      </c>
      <c r="S147" s="27">
        <v>1271</v>
      </c>
      <c r="T147" s="27"/>
    </row>
    <row r="148" spans="1:22" ht="30.75" customHeight="1">
      <c r="A148" s="27"/>
      <c r="B148" s="254"/>
      <c r="C148" s="335" t="s">
        <v>681</v>
      </c>
      <c r="D148" s="289"/>
      <c r="E148" s="289" t="s">
        <v>682</v>
      </c>
      <c r="F148" s="304"/>
      <c r="G148" s="305"/>
      <c r="H148" s="264">
        <f t="shared" si="52"/>
        <v>720</v>
      </c>
      <c r="I148" s="303"/>
      <c r="J148" s="303">
        <v>720</v>
      </c>
      <c r="K148" s="303"/>
      <c r="L148" s="303">
        <f>J148+I148+K148</f>
        <v>720</v>
      </c>
      <c r="M148" s="248">
        <f>Q148</f>
        <v>54.8</v>
      </c>
      <c r="N148" s="261">
        <v>0</v>
      </c>
      <c r="O148" s="248">
        <v>54.8</v>
      </c>
      <c r="P148" s="248">
        <v>0</v>
      </c>
      <c r="Q148" s="248">
        <f>O148+N148+P148</f>
        <v>54.8</v>
      </c>
      <c r="R148" s="27">
        <v>0</v>
      </c>
      <c r="S148" s="27">
        <v>0</v>
      </c>
      <c r="T148" s="27"/>
    </row>
    <row r="149" spans="1:22" ht="126" customHeight="1">
      <c r="A149" s="460" t="s">
        <v>326</v>
      </c>
      <c r="B149" s="463"/>
      <c r="C149" s="329" t="s">
        <v>330</v>
      </c>
      <c r="D149" s="247" t="s">
        <v>331</v>
      </c>
      <c r="E149" s="247" t="s">
        <v>332</v>
      </c>
      <c r="F149" s="267" t="s">
        <v>683</v>
      </c>
      <c r="G149" s="268">
        <v>1000</v>
      </c>
      <c r="H149" s="264">
        <f t="shared" si="52"/>
        <v>65891.5</v>
      </c>
      <c r="I149" s="273">
        <v>65040</v>
      </c>
      <c r="J149" s="273">
        <v>851.5</v>
      </c>
      <c r="K149" s="273"/>
      <c r="L149" s="273">
        <f>J149+I149+K149</f>
        <v>65891.5</v>
      </c>
      <c r="M149" s="248">
        <f t="shared" ref="M149:M170" si="53">Q149</f>
        <v>4077.1</v>
      </c>
      <c r="N149" s="248">
        <v>4076</v>
      </c>
      <c r="O149" s="248">
        <v>1.1000000000000001</v>
      </c>
      <c r="P149" s="248"/>
      <c r="Q149" s="248">
        <f>O149+N149+P149</f>
        <v>4077.1</v>
      </c>
      <c r="R149" s="27">
        <v>782</v>
      </c>
      <c r="S149" s="27">
        <v>782</v>
      </c>
      <c r="T149" s="27"/>
    </row>
    <row r="150" spans="1:22" ht="24">
      <c r="A150" s="461"/>
      <c r="B150" s="464"/>
      <c r="C150" s="254" t="s">
        <v>333</v>
      </c>
      <c r="D150" s="247" t="s">
        <v>334</v>
      </c>
      <c r="E150" s="247" t="s">
        <v>335</v>
      </c>
      <c r="F150" s="248">
        <v>1</v>
      </c>
      <c r="G150" s="27">
        <v>5567</v>
      </c>
      <c r="H150" s="264">
        <f t="shared" si="52"/>
        <v>70486.8</v>
      </c>
      <c r="I150" s="255">
        <v>69342.600000000006</v>
      </c>
      <c r="J150" s="255">
        <v>1144.2</v>
      </c>
      <c r="K150" s="255"/>
      <c r="L150" s="273">
        <f t="shared" ref="L150:L172" si="54">J150+I150+K150</f>
        <v>70486.8</v>
      </c>
      <c r="M150" s="248">
        <f t="shared" si="53"/>
        <v>5505.2</v>
      </c>
      <c r="N150" s="248">
        <v>5424.5</v>
      </c>
      <c r="O150" s="248">
        <v>80.7</v>
      </c>
      <c r="P150" s="248"/>
      <c r="Q150" s="248">
        <f t="shared" ref="Q150:Q167" si="55">O150+N150</f>
        <v>5505.2</v>
      </c>
      <c r="R150" s="27">
        <v>5431</v>
      </c>
      <c r="S150" s="27">
        <v>5431</v>
      </c>
      <c r="T150" s="27"/>
    </row>
    <row r="151" spans="1:22" s="290" customFormat="1" ht="36">
      <c r="A151" s="461"/>
      <c r="B151" s="464"/>
      <c r="C151" s="318" t="s">
        <v>336</v>
      </c>
      <c r="D151" s="230" t="s">
        <v>337</v>
      </c>
      <c r="E151" s="230" t="s">
        <v>338</v>
      </c>
      <c r="F151" s="289">
        <v>1.2</v>
      </c>
      <c r="G151" s="282">
        <v>30</v>
      </c>
      <c r="H151" s="306">
        <v>459.8</v>
      </c>
      <c r="I151" s="258">
        <v>448.4</v>
      </c>
      <c r="J151" s="258">
        <v>11.4</v>
      </c>
      <c r="K151" s="258"/>
      <c r="L151" s="272">
        <f t="shared" si="54"/>
        <v>459.79999999999995</v>
      </c>
      <c r="M151" s="289">
        <f t="shared" si="53"/>
        <v>32.799999999999997</v>
      </c>
      <c r="N151" s="289">
        <v>32</v>
      </c>
      <c r="O151" s="289">
        <v>0.8</v>
      </c>
      <c r="P151" s="289"/>
      <c r="Q151" s="289">
        <f t="shared" si="55"/>
        <v>32.799999999999997</v>
      </c>
      <c r="R151" s="282">
        <v>24</v>
      </c>
      <c r="S151" s="282">
        <v>24</v>
      </c>
      <c r="T151" s="282"/>
    </row>
    <row r="152" spans="1:22" s="290" customFormat="1" ht="24">
      <c r="A152" s="461"/>
      <c r="B152" s="464"/>
      <c r="C152" s="318" t="s">
        <v>723</v>
      </c>
      <c r="D152" s="230" t="s">
        <v>339</v>
      </c>
      <c r="E152" s="230" t="s">
        <v>340</v>
      </c>
      <c r="F152" s="289">
        <v>1.2</v>
      </c>
      <c r="G152" s="282">
        <v>12</v>
      </c>
      <c r="H152" s="306">
        <f t="shared" si="52"/>
        <v>182.9</v>
      </c>
      <c r="I152" s="258">
        <v>179.4</v>
      </c>
      <c r="J152" s="258">
        <v>3.5</v>
      </c>
      <c r="K152" s="258"/>
      <c r="L152" s="272">
        <f t="shared" si="54"/>
        <v>182.9</v>
      </c>
      <c r="M152" s="289">
        <f t="shared" si="53"/>
        <v>13.399999999999999</v>
      </c>
      <c r="N152" s="289">
        <v>13.2</v>
      </c>
      <c r="O152" s="289">
        <v>0.2</v>
      </c>
      <c r="P152" s="289"/>
      <c r="Q152" s="289">
        <f t="shared" si="55"/>
        <v>13.399999999999999</v>
      </c>
      <c r="R152" s="282">
        <v>11</v>
      </c>
      <c r="S152" s="282">
        <v>11</v>
      </c>
      <c r="T152" s="282"/>
    </row>
    <row r="153" spans="1:22" ht="24">
      <c r="A153" s="461"/>
      <c r="B153" s="464"/>
      <c r="C153" s="254" t="s">
        <v>341</v>
      </c>
      <c r="D153" s="247" t="s">
        <v>342</v>
      </c>
      <c r="E153" s="247" t="s">
        <v>343</v>
      </c>
      <c r="F153" s="248" t="s">
        <v>724</v>
      </c>
      <c r="G153" s="27">
        <v>8</v>
      </c>
      <c r="H153" s="264">
        <f t="shared" si="52"/>
        <v>118.89999999999999</v>
      </c>
      <c r="I153" s="255">
        <v>117.1</v>
      </c>
      <c r="J153" s="255">
        <v>1.8</v>
      </c>
      <c r="K153" s="255"/>
      <c r="L153" s="273">
        <f t="shared" si="54"/>
        <v>118.89999999999999</v>
      </c>
      <c r="M153" s="248">
        <f t="shared" si="53"/>
        <v>9.52</v>
      </c>
      <c r="N153" s="248">
        <v>9.4</v>
      </c>
      <c r="O153" s="248">
        <v>0.12</v>
      </c>
      <c r="P153" s="248"/>
      <c r="Q153" s="248">
        <f t="shared" si="55"/>
        <v>9.52</v>
      </c>
      <c r="R153" s="27">
        <v>6</v>
      </c>
      <c r="S153" s="27">
        <v>6</v>
      </c>
      <c r="T153" s="27"/>
      <c r="V153" s="290"/>
    </row>
    <row r="154" spans="1:22" ht="54" customHeight="1">
      <c r="A154" s="461"/>
      <c r="B154" s="464"/>
      <c r="C154" s="254" t="s">
        <v>344</v>
      </c>
      <c r="D154" s="247" t="s">
        <v>345</v>
      </c>
      <c r="E154" s="247" t="s">
        <v>346</v>
      </c>
      <c r="F154" s="248" t="s">
        <v>347</v>
      </c>
      <c r="G154" s="27" t="s">
        <v>348</v>
      </c>
      <c r="H154" s="264">
        <f t="shared" si="52"/>
        <v>75154.400000000009</v>
      </c>
      <c r="I154" s="255">
        <v>73680.800000000003</v>
      </c>
      <c r="J154" s="255">
        <v>1473.6</v>
      </c>
      <c r="K154" s="255"/>
      <c r="L154" s="273">
        <f t="shared" si="54"/>
        <v>75154.400000000009</v>
      </c>
      <c r="M154" s="248">
        <f t="shared" si="53"/>
        <v>19.5</v>
      </c>
      <c r="N154" s="248"/>
      <c r="O154" s="248">
        <v>19.5</v>
      </c>
      <c r="P154" s="248"/>
      <c r="Q154" s="248">
        <f t="shared" si="55"/>
        <v>19.5</v>
      </c>
      <c r="R154" s="245" t="s">
        <v>38</v>
      </c>
      <c r="S154" s="245" t="s">
        <v>969</v>
      </c>
      <c r="T154" s="307"/>
    </row>
    <row r="155" spans="1:22" ht="36">
      <c r="A155" s="461"/>
      <c r="B155" s="464"/>
      <c r="C155" s="254" t="s">
        <v>349</v>
      </c>
      <c r="D155" s="247" t="s">
        <v>350</v>
      </c>
      <c r="E155" s="247" t="s">
        <v>351</v>
      </c>
      <c r="F155" s="245">
        <v>9.4640000000000004</v>
      </c>
      <c r="G155" s="27">
        <v>103</v>
      </c>
      <c r="H155" s="264">
        <f t="shared" si="52"/>
        <v>12071.3</v>
      </c>
      <c r="I155" s="255">
        <v>11788.4</v>
      </c>
      <c r="J155" s="255">
        <v>282.89999999999998</v>
      </c>
      <c r="K155" s="255"/>
      <c r="L155" s="273">
        <f t="shared" si="54"/>
        <v>12071.3</v>
      </c>
      <c r="M155" s="248">
        <f t="shared" si="53"/>
        <v>850.3</v>
      </c>
      <c r="N155" s="248">
        <v>832.8</v>
      </c>
      <c r="O155" s="248">
        <v>17.5</v>
      </c>
      <c r="P155" s="248"/>
      <c r="Q155" s="248">
        <f t="shared" si="55"/>
        <v>850.3</v>
      </c>
      <c r="R155" s="27">
        <v>87</v>
      </c>
      <c r="S155" s="27">
        <v>87</v>
      </c>
      <c r="T155" s="27"/>
    </row>
    <row r="156" spans="1:22" ht="24">
      <c r="A156" s="461"/>
      <c r="B156" s="464"/>
      <c r="C156" s="254" t="s">
        <v>784</v>
      </c>
      <c r="D156" s="247" t="s">
        <v>352</v>
      </c>
      <c r="E156" s="247" t="s">
        <v>353</v>
      </c>
      <c r="F156" s="245" t="s">
        <v>684</v>
      </c>
      <c r="G156" s="27">
        <v>1100</v>
      </c>
      <c r="H156" s="264">
        <f t="shared" si="52"/>
        <v>101942</v>
      </c>
      <c r="I156" s="255">
        <v>99747.6</v>
      </c>
      <c r="J156" s="255">
        <v>2194.4</v>
      </c>
      <c r="K156" s="255"/>
      <c r="L156" s="273">
        <f t="shared" si="54"/>
        <v>101942</v>
      </c>
      <c r="M156" s="248">
        <f t="shared" si="53"/>
        <v>7782.9</v>
      </c>
      <c r="N156" s="248">
        <v>7629.4</v>
      </c>
      <c r="O156" s="248">
        <v>153.5</v>
      </c>
      <c r="P156" s="248"/>
      <c r="Q156" s="248">
        <f t="shared" si="55"/>
        <v>7782.9</v>
      </c>
      <c r="R156" s="27">
        <v>1041</v>
      </c>
      <c r="S156" s="27">
        <v>1041</v>
      </c>
      <c r="T156" s="27"/>
    </row>
    <row r="157" spans="1:22" ht="24">
      <c r="A157" s="461"/>
      <c r="B157" s="464"/>
      <c r="C157" s="254" t="s">
        <v>354</v>
      </c>
      <c r="D157" s="247" t="s">
        <v>355</v>
      </c>
      <c r="E157" s="247" t="s">
        <v>356</v>
      </c>
      <c r="F157" s="248" t="s">
        <v>685</v>
      </c>
      <c r="G157" s="27" t="s">
        <v>686</v>
      </c>
      <c r="H157" s="264">
        <f t="shared" si="52"/>
        <v>420903.2</v>
      </c>
      <c r="I157" s="255">
        <v>413870.7</v>
      </c>
      <c r="J157" s="255">
        <v>7032.5</v>
      </c>
      <c r="K157" s="255"/>
      <c r="L157" s="273">
        <f t="shared" si="54"/>
        <v>420903.2</v>
      </c>
      <c r="M157" s="248">
        <f t="shared" si="53"/>
        <v>33110.300000000003</v>
      </c>
      <c r="N157" s="248">
        <v>32622.3</v>
      </c>
      <c r="O157" s="248">
        <v>488</v>
      </c>
      <c r="P157" s="248"/>
      <c r="Q157" s="248">
        <f t="shared" si="55"/>
        <v>33110.300000000003</v>
      </c>
      <c r="R157" s="27">
        <v>9411</v>
      </c>
      <c r="S157" s="27">
        <v>9411</v>
      </c>
      <c r="T157" s="27"/>
    </row>
    <row r="158" spans="1:22" ht="36">
      <c r="A158" s="461"/>
      <c r="B158" s="464"/>
      <c r="C158" s="254" t="s">
        <v>357</v>
      </c>
      <c r="D158" s="247" t="s">
        <v>358</v>
      </c>
      <c r="E158" s="247" t="s">
        <v>359</v>
      </c>
      <c r="F158" s="248">
        <v>3.5</v>
      </c>
      <c r="G158" s="27">
        <v>114</v>
      </c>
      <c r="H158" s="264">
        <f t="shared" si="52"/>
        <v>4867.5</v>
      </c>
      <c r="I158" s="255">
        <v>4795.6000000000004</v>
      </c>
      <c r="J158" s="255">
        <v>71.900000000000006</v>
      </c>
      <c r="K158" s="255"/>
      <c r="L158" s="273">
        <f t="shared" si="54"/>
        <v>4867.5</v>
      </c>
      <c r="M158" s="248">
        <f t="shared" si="53"/>
        <v>326.5</v>
      </c>
      <c r="N158" s="248">
        <v>325.5</v>
      </c>
      <c r="O158" s="248">
        <v>1</v>
      </c>
      <c r="P158" s="248"/>
      <c r="Q158" s="248">
        <f t="shared" si="55"/>
        <v>326.5</v>
      </c>
      <c r="R158" s="27">
        <v>88</v>
      </c>
      <c r="S158" s="27">
        <v>88</v>
      </c>
      <c r="T158" s="27"/>
    </row>
    <row r="159" spans="1:22" ht="24">
      <c r="A159" s="461"/>
      <c r="B159" s="464"/>
      <c r="C159" s="254" t="s">
        <v>360</v>
      </c>
      <c r="D159" s="247" t="s">
        <v>361</v>
      </c>
      <c r="E159" s="247" t="s">
        <v>362</v>
      </c>
      <c r="F159" s="248">
        <v>1.5629999999999999</v>
      </c>
      <c r="G159" s="250">
        <v>1</v>
      </c>
      <c r="H159" s="264">
        <f t="shared" si="52"/>
        <v>19.400000000000002</v>
      </c>
      <c r="I159" s="255">
        <v>18.8</v>
      </c>
      <c r="J159" s="255">
        <v>0.6</v>
      </c>
      <c r="K159" s="255"/>
      <c r="L159" s="273">
        <f t="shared" si="54"/>
        <v>19.400000000000002</v>
      </c>
      <c r="M159" s="248">
        <f t="shared" si="53"/>
        <v>1.54</v>
      </c>
      <c r="N159" s="248">
        <v>1.5</v>
      </c>
      <c r="O159" s="248">
        <v>0.04</v>
      </c>
      <c r="P159" s="248"/>
      <c r="Q159" s="248">
        <f t="shared" si="55"/>
        <v>1.54</v>
      </c>
      <c r="R159" s="27">
        <v>1</v>
      </c>
      <c r="S159" s="27">
        <v>1</v>
      </c>
      <c r="T159" s="27"/>
    </row>
    <row r="160" spans="1:22" ht="24">
      <c r="A160" s="461"/>
      <c r="B160" s="464"/>
      <c r="C160" s="254" t="s">
        <v>363</v>
      </c>
      <c r="D160" s="247" t="s">
        <v>364</v>
      </c>
      <c r="E160" s="247" t="s">
        <v>365</v>
      </c>
      <c r="F160" s="248">
        <v>150</v>
      </c>
      <c r="G160" s="250">
        <v>1</v>
      </c>
      <c r="H160" s="264">
        <f t="shared" si="52"/>
        <v>154.5</v>
      </c>
      <c r="I160" s="255">
        <v>150</v>
      </c>
      <c r="J160" s="255">
        <v>4.5</v>
      </c>
      <c r="K160" s="255"/>
      <c r="L160" s="273">
        <f t="shared" si="54"/>
        <v>154.5</v>
      </c>
      <c r="M160" s="248">
        <f t="shared" si="53"/>
        <v>0</v>
      </c>
      <c r="N160" s="248">
        <v>0</v>
      </c>
      <c r="O160" s="248">
        <v>0</v>
      </c>
      <c r="P160" s="248"/>
      <c r="Q160" s="248">
        <f t="shared" si="55"/>
        <v>0</v>
      </c>
      <c r="R160" s="27">
        <v>0</v>
      </c>
      <c r="S160" s="27">
        <v>0</v>
      </c>
      <c r="T160" s="27"/>
    </row>
    <row r="161" spans="1:20" ht="24">
      <c r="A161" s="461"/>
      <c r="B161" s="464"/>
      <c r="C161" s="254" t="s">
        <v>366</v>
      </c>
      <c r="D161" s="247" t="s">
        <v>367</v>
      </c>
      <c r="E161" s="247" t="s">
        <v>368</v>
      </c>
      <c r="F161" s="248">
        <v>35</v>
      </c>
      <c r="G161" s="250">
        <v>1</v>
      </c>
      <c r="H161" s="264">
        <f t="shared" si="52"/>
        <v>432.6</v>
      </c>
      <c r="I161" s="255">
        <v>420</v>
      </c>
      <c r="J161" s="255">
        <v>12.6</v>
      </c>
      <c r="K161" s="255"/>
      <c r="L161" s="273">
        <f t="shared" si="54"/>
        <v>432.6</v>
      </c>
      <c r="M161" s="248">
        <f t="shared" si="53"/>
        <v>35</v>
      </c>
      <c r="N161" s="248">
        <v>35</v>
      </c>
      <c r="O161" s="248">
        <v>0</v>
      </c>
      <c r="P161" s="248"/>
      <c r="Q161" s="248">
        <f t="shared" si="55"/>
        <v>35</v>
      </c>
      <c r="R161" s="27">
        <v>1</v>
      </c>
      <c r="S161" s="27">
        <v>1</v>
      </c>
      <c r="T161" s="27"/>
    </row>
    <row r="162" spans="1:20" ht="24">
      <c r="A162" s="461"/>
      <c r="B162" s="464"/>
      <c r="C162" s="254" t="s">
        <v>369</v>
      </c>
      <c r="D162" s="247" t="s">
        <v>370</v>
      </c>
      <c r="E162" s="247" t="s">
        <v>371</v>
      </c>
      <c r="F162" s="232">
        <v>64.73</v>
      </c>
      <c r="G162" s="250">
        <v>4</v>
      </c>
      <c r="H162" s="264">
        <f t="shared" si="52"/>
        <v>261.79999999999995</v>
      </c>
      <c r="I162" s="255">
        <v>258.89999999999998</v>
      </c>
      <c r="J162" s="255">
        <v>2.9</v>
      </c>
      <c r="K162" s="255"/>
      <c r="L162" s="273">
        <f t="shared" si="54"/>
        <v>261.79999999999995</v>
      </c>
      <c r="M162" s="248">
        <f t="shared" si="53"/>
        <v>0</v>
      </c>
      <c r="N162" s="248">
        <v>0</v>
      </c>
      <c r="O162" s="248">
        <v>0</v>
      </c>
      <c r="P162" s="248"/>
      <c r="Q162" s="248">
        <f t="shared" si="55"/>
        <v>0</v>
      </c>
      <c r="R162" s="27">
        <v>0</v>
      </c>
      <c r="S162" s="27">
        <v>0</v>
      </c>
      <c r="T162" s="27"/>
    </row>
    <row r="163" spans="1:20" ht="40.5" customHeight="1">
      <c r="A163" s="461"/>
      <c r="B163" s="464"/>
      <c r="C163" s="254" t="s">
        <v>744</v>
      </c>
      <c r="D163" s="247" t="s">
        <v>372</v>
      </c>
      <c r="E163" s="247" t="s">
        <v>373</v>
      </c>
      <c r="F163" s="232">
        <v>21.58</v>
      </c>
      <c r="G163" s="250">
        <v>5</v>
      </c>
      <c r="H163" s="264">
        <f>L163</f>
        <v>109.10000000000001</v>
      </c>
      <c r="I163" s="255">
        <v>107.9</v>
      </c>
      <c r="J163" s="255">
        <v>1.2</v>
      </c>
      <c r="K163" s="255"/>
      <c r="L163" s="273">
        <f t="shared" si="54"/>
        <v>109.10000000000001</v>
      </c>
      <c r="M163" s="248">
        <f t="shared" si="53"/>
        <v>0</v>
      </c>
      <c r="N163" s="248">
        <v>0</v>
      </c>
      <c r="O163" s="248">
        <v>0</v>
      </c>
      <c r="P163" s="248">
        <v>0</v>
      </c>
      <c r="Q163" s="248">
        <f t="shared" si="55"/>
        <v>0</v>
      </c>
      <c r="R163" s="27">
        <v>0</v>
      </c>
      <c r="S163" s="27">
        <v>0</v>
      </c>
      <c r="T163" s="27"/>
    </row>
    <row r="164" spans="1:20" ht="51" customHeight="1">
      <c r="A164" s="461"/>
      <c r="B164" s="464"/>
      <c r="C164" s="254" t="s">
        <v>745</v>
      </c>
      <c r="D164" s="247" t="s">
        <v>374</v>
      </c>
      <c r="E164" s="247" t="s">
        <v>375</v>
      </c>
      <c r="F164" s="248">
        <v>53.92</v>
      </c>
      <c r="G164" s="250">
        <v>3</v>
      </c>
      <c r="H164" s="264">
        <f t="shared" si="52"/>
        <v>163.60000000000002</v>
      </c>
      <c r="I164" s="255">
        <v>161.80000000000001</v>
      </c>
      <c r="J164" s="255">
        <v>1.8</v>
      </c>
      <c r="K164" s="258"/>
      <c r="L164" s="273">
        <f t="shared" si="54"/>
        <v>163.60000000000002</v>
      </c>
      <c r="M164" s="248">
        <f t="shared" si="53"/>
        <v>0</v>
      </c>
      <c r="N164" s="248">
        <v>0</v>
      </c>
      <c r="O164" s="248">
        <v>0</v>
      </c>
      <c r="P164" s="248">
        <v>0</v>
      </c>
      <c r="Q164" s="248">
        <f t="shared" si="55"/>
        <v>0</v>
      </c>
      <c r="R164" s="27">
        <v>0</v>
      </c>
      <c r="S164" s="27">
        <v>0</v>
      </c>
      <c r="T164" s="27"/>
    </row>
    <row r="165" spans="1:20" ht="36">
      <c r="A165" s="461"/>
      <c r="B165" s="464"/>
      <c r="C165" s="254" t="s">
        <v>376</v>
      </c>
      <c r="D165" s="247" t="s">
        <v>377</v>
      </c>
      <c r="E165" s="247" t="s">
        <v>378</v>
      </c>
      <c r="F165" s="248" t="s">
        <v>687</v>
      </c>
      <c r="G165" s="250">
        <v>4720</v>
      </c>
      <c r="H165" s="264">
        <f t="shared" si="52"/>
        <v>74602.5</v>
      </c>
      <c r="I165" s="258">
        <v>73500</v>
      </c>
      <c r="J165" s="258">
        <v>1102.5</v>
      </c>
      <c r="K165" s="255"/>
      <c r="L165" s="273">
        <f t="shared" si="54"/>
        <v>74602.5</v>
      </c>
      <c r="M165" s="248">
        <f t="shared" si="53"/>
        <v>6739.2</v>
      </c>
      <c r="N165" s="248">
        <v>6648.2</v>
      </c>
      <c r="O165" s="248">
        <v>91</v>
      </c>
      <c r="P165" s="248"/>
      <c r="Q165" s="248">
        <f t="shared" si="55"/>
        <v>6739.2</v>
      </c>
      <c r="R165" s="27">
        <v>4609</v>
      </c>
      <c r="S165" s="27">
        <v>4609</v>
      </c>
      <c r="T165" s="27"/>
    </row>
    <row r="166" spans="1:20" ht="36">
      <c r="A166" s="461"/>
      <c r="B166" s="464"/>
      <c r="C166" s="254" t="s">
        <v>379</v>
      </c>
      <c r="D166" s="247" t="s">
        <v>380</v>
      </c>
      <c r="E166" s="247" t="s">
        <v>381</v>
      </c>
      <c r="F166" s="248" t="s">
        <v>687</v>
      </c>
      <c r="G166" s="250">
        <v>36</v>
      </c>
      <c r="H166" s="264">
        <f t="shared" si="52"/>
        <v>577.30000000000007</v>
      </c>
      <c r="I166" s="255">
        <v>561.6</v>
      </c>
      <c r="J166" s="255">
        <v>15.7</v>
      </c>
      <c r="K166" s="255"/>
      <c r="L166" s="273">
        <f t="shared" si="54"/>
        <v>577.30000000000007</v>
      </c>
      <c r="M166" s="248">
        <f t="shared" si="53"/>
        <v>41.7</v>
      </c>
      <c r="N166" s="248">
        <v>40.700000000000003</v>
      </c>
      <c r="O166" s="248">
        <v>1</v>
      </c>
      <c r="P166" s="248"/>
      <c r="Q166" s="248">
        <f t="shared" si="55"/>
        <v>41.7</v>
      </c>
      <c r="R166" s="27">
        <v>26</v>
      </c>
      <c r="S166" s="27">
        <v>26</v>
      </c>
      <c r="T166" s="27"/>
    </row>
    <row r="167" spans="1:20" ht="36">
      <c r="A167" s="461"/>
      <c r="B167" s="464"/>
      <c r="C167" s="254" t="s">
        <v>382</v>
      </c>
      <c r="D167" s="247" t="s">
        <v>383</v>
      </c>
      <c r="E167" s="247" t="s">
        <v>384</v>
      </c>
      <c r="F167" s="248" t="s">
        <v>688</v>
      </c>
      <c r="G167" s="250">
        <v>11</v>
      </c>
      <c r="H167" s="264">
        <f t="shared" si="52"/>
        <v>382</v>
      </c>
      <c r="I167" s="255">
        <v>377.6</v>
      </c>
      <c r="J167" s="255">
        <v>4.4000000000000004</v>
      </c>
      <c r="K167" s="255"/>
      <c r="L167" s="273">
        <f t="shared" si="54"/>
        <v>382</v>
      </c>
      <c r="M167" s="248">
        <f t="shared" si="53"/>
        <v>19.900000000000002</v>
      </c>
      <c r="N167" s="248">
        <v>19.600000000000001</v>
      </c>
      <c r="O167" s="248">
        <v>0.3</v>
      </c>
      <c r="P167" s="248"/>
      <c r="Q167" s="248">
        <f t="shared" si="55"/>
        <v>19.900000000000002</v>
      </c>
      <c r="R167" s="27">
        <v>9</v>
      </c>
      <c r="S167" s="27">
        <v>9</v>
      </c>
      <c r="T167" s="27"/>
    </row>
    <row r="168" spans="1:20" ht="24.6" customHeight="1">
      <c r="A168" s="461"/>
      <c r="B168" s="464"/>
      <c r="C168" s="254" t="s">
        <v>385</v>
      </c>
      <c r="D168" s="247" t="s">
        <v>386</v>
      </c>
      <c r="E168" s="247" t="s">
        <v>387</v>
      </c>
      <c r="F168" s="248">
        <v>42</v>
      </c>
      <c r="G168" s="250">
        <v>1</v>
      </c>
      <c r="H168" s="264">
        <f t="shared" si="52"/>
        <v>42.5</v>
      </c>
      <c r="I168" s="255">
        <v>42</v>
      </c>
      <c r="J168" s="255">
        <v>0.5</v>
      </c>
      <c r="K168" s="255"/>
      <c r="L168" s="273">
        <f t="shared" si="54"/>
        <v>42.5</v>
      </c>
      <c r="M168" s="248">
        <f t="shared" si="53"/>
        <v>0</v>
      </c>
      <c r="N168" s="248">
        <v>0</v>
      </c>
      <c r="O168" s="248">
        <v>0</v>
      </c>
      <c r="P168" s="248"/>
      <c r="Q168" s="248">
        <f t="shared" ref="Q168:Q187" si="56">O168+N168+P168</f>
        <v>0</v>
      </c>
      <c r="R168" s="27">
        <v>0</v>
      </c>
      <c r="S168" s="27">
        <v>0</v>
      </c>
      <c r="T168" s="27"/>
    </row>
    <row r="169" spans="1:20" ht="24" customHeight="1">
      <c r="A169" s="461"/>
      <c r="B169" s="464"/>
      <c r="C169" s="254" t="s">
        <v>388</v>
      </c>
      <c r="D169" s="247" t="s">
        <v>389</v>
      </c>
      <c r="E169" s="247" t="s">
        <v>390</v>
      </c>
      <c r="F169" s="248" t="s">
        <v>391</v>
      </c>
      <c r="G169" s="250">
        <v>1</v>
      </c>
      <c r="H169" s="264">
        <f t="shared" si="52"/>
        <v>3.1</v>
      </c>
      <c r="I169" s="255">
        <v>3</v>
      </c>
      <c r="J169" s="255">
        <v>0.1</v>
      </c>
      <c r="K169" s="255"/>
      <c r="L169" s="273">
        <f t="shared" si="54"/>
        <v>3.1</v>
      </c>
      <c r="M169" s="248">
        <f t="shared" si="53"/>
        <v>0</v>
      </c>
      <c r="N169" s="248">
        <v>0</v>
      </c>
      <c r="O169" s="248">
        <v>0</v>
      </c>
      <c r="P169" s="248"/>
      <c r="Q169" s="248">
        <f t="shared" si="56"/>
        <v>0</v>
      </c>
      <c r="R169" s="244">
        <v>0</v>
      </c>
      <c r="S169" s="244">
        <v>0</v>
      </c>
      <c r="T169" s="244"/>
    </row>
    <row r="170" spans="1:20" ht="36">
      <c r="A170" s="461"/>
      <c r="B170" s="464"/>
      <c r="C170" s="254" t="s">
        <v>392</v>
      </c>
      <c r="D170" s="247" t="s">
        <v>393</v>
      </c>
      <c r="E170" s="247" t="s">
        <v>394</v>
      </c>
      <c r="F170" s="248" t="s">
        <v>689</v>
      </c>
      <c r="G170" s="250">
        <v>3</v>
      </c>
      <c r="H170" s="264">
        <f t="shared" si="52"/>
        <v>79.5</v>
      </c>
      <c r="I170" s="255">
        <v>78.599999999999994</v>
      </c>
      <c r="J170" s="255">
        <v>0.9</v>
      </c>
      <c r="K170" s="255"/>
      <c r="L170" s="273">
        <f t="shared" si="54"/>
        <v>79.5</v>
      </c>
      <c r="M170" s="248">
        <f t="shared" si="53"/>
        <v>3.84</v>
      </c>
      <c r="N170" s="248">
        <v>3.8</v>
      </c>
      <c r="O170" s="232">
        <v>0.04</v>
      </c>
      <c r="P170" s="248"/>
      <c r="Q170" s="248">
        <f t="shared" si="56"/>
        <v>3.84</v>
      </c>
      <c r="R170" s="244">
        <v>3</v>
      </c>
      <c r="S170" s="244">
        <v>3</v>
      </c>
      <c r="T170" s="244"/>
    </row>
    <row r="171" spans="1:20" ht="36">
      <c r="A171" s="461"/>
      <c r="B171" s="464"/>
      <c r="C171" s="254" t="s">
        <v>395</v>
      </c>
      <c r="D171" s="247" t="s">
        <v>396</v>
      </c>
      <c r="E171" s="247" t="s">
        <v>397</v>
      </c>
      <c r="F171" s="248" t="s">
        <v>690</v>
      </c>
      <c r="G171" s="250">
        <v>125</v>
      </c>
      <c r="H171" s="264">
        <f t="shared" si="52"/>
        <v>2657.8</v>
      </c>
      <c r="I171" s="258">
        <v>2625</v>
      </c>
      <c r="J171" s="258">
        <v>32.799999999999997</v>
      </c>
      <c r="K171" s="258"/>
      <c r="L171" s="273">
        <f t="shared" si="54"/>
        <v>2657.8</v>
      </c>
      <c r="M171" s="248">
        <f>Q171</f>
        <v>268.3</v>
      </c>
      <c r="N171" s="248">
        <v>265</v>
      </c>
      <c r="O171" s="248">
        <v>3.3</v>
      </c>
      <c r="P171" s="248"/>
      <c r="Q171" s="248">
        <f t="shared" si="56"/>
        <v>268.3</v>
      </c>
      <c r="R171" s="27">
        <v>126</v>
      </c>
      <c r="S171" s="27">
        <v>126</v>
      </c>
      <c r="T171" s="27"/>
    </row>
    <row r="172" spans="1:20" ht="48">
      <c r="A172" s="461"/>
      <c r="B172" s="464"/>
      <c r="C172" s="254" t="s">
        <v>398</v>
      </c>
      <c r="D172" s="247" t="s">
        <v>399</v>
      </c>
      <c r="E172" s="247" t="s">
        <v>400</v>
      </c>
      <c r="F172" s="248">
        <v>0</v>
      </c>
      <c r="G172" s="250">
        <v>0</v>
      </c>
      <c r="H172" s="264">
        <f t="shared" si="52"/>
        <v>183</v>
      </c>
      <c r="I172" s="255"/>
      <c r="J172" s="255">
        <v>183</v>
      </c>
      <c r="K172" s="255"/>
      <c r="L172" s="273">
        <f t="shared" si="54"/>
        <v>183</v>
      </c>
      <c r="M172" s="248">
        <f>Q172</f>
        <v>13.9</v>
      </c>
      <c r="N172" s="248"/>
      <c r="O172" s="248">
        <v>13.9</v>
      </c>
      <c r="P172" s="248"/>
      <c r="Q172" s="248">
        <f t="shared" si="56"/>
        <v>13.9</v>
      </c>
      <c r="R172" s="244">
        <v>0</v>
      </c>
      <c r="S172" s="244">
        <v>0</v>
      </c>
      <c r="T172" s="244"/>
    </row>
    <row r="173" spans="1:20" ht="42.75" customHeight="1">
      <c r="A173" s="461"/>
      <c r="B173" s="464"/>
      <c r="C173" s="254" t="s">
        <v>401</v>
      </c>
      <c r="D173" s="247" t="s">
        <v>402</v>
      </c>
      <c r="E173" s="472" t="s">
        <v>403</v>
      </c>
      <c r="F173" s="248" t="s">
        <v>691</v>
      </c>
      <c r="G173" s="250">
        <v>730</v>
      </c>
      <c r="H173" s="483">
        <f t="shared" si="52"/>
        <v>4244.8999999999996</v>
      </c>
      <c r="I173" s="475">
        <v>4182.2</v>
      </c>
      <c r="J173" s="475">
        <v>62.7</v>
      </c>
      <c r="K173" s="475"/>
      <c r="L173" s="496">
        <f>J173+I173+K173</f>
        <v>4244.8999999999996</v>
      </c>
      <c r="M173" s="457">
        <f t="shared" ref="M173:M186" si="57">Q173</f>
        <v>247.6</v>
      </c>
      <c r="N173" s="457">
        <v>244.5</v>
      </c>
      <c r="O173" s="457">
        <v>3.1</v>
      </c>
      <c r="P173" s="457"/>
      <c r="Q173" s="457">
        <f t="shared" si="56"/>
        <v>247.6</v>
      </c>
      <c r="R173" s="494">
        <v>28</v>
      </c>
      <c r="S173" s="244">
        <v>28</v>
      </c>
      <c r="T173" s="244"/>
    </row>
    <row r="174" spans="1:20" ht="12" hidden="1" customHeight="1">
      <c r="A174" s="461"/>
      <c r="B174" s="464"/>
      <c r="C174" s="254"/>
      <c r="D174" s="247"/>
      <c r="E174" s="472"/>
      <c r="F174" s="248"/>
      <c r="G174" s="250"/>
      <c r="H174" s="483"/>
      <c r="I174" s="475"/>
      <c r="J174" s="475"/>
      <c r="K174" s="475"/>
      <c r="L174" s="496"/>
      <c r="M174" s="457"/>
      <c r="N174" s="457"/>
      <c r="O174" s="457"/>
      <c r="P174" s="457"/>
      <c r="Q174" s="457"/>
      <c r="R174" s="494"/>
      <c r="S174" s="244"/>
      <c r="T174" s="244"/>
    </row>
    <row r="175" spans="1:20" ht="24">
      <c r="A175" s="461"/>
      <c r="B175" s="464"/>
      <c r="C175" s="254" t="s">
        <v>404</v>
      </c>
      <c r="D175" s="247" t="s">
        <v>405</v>
      </c>
      <c r="E175" s="247" t="s">
        <v>406</v>
      </c>
      <c r="F175" s="248" t="s">
        <v>407</v>
      </c>
      <c r="G175" s="250">
        <v>4</v>
      </c>
      <c r="H175" s="264">
        <f t="shared" si="52"/>
        <v>81</v>
      </c>
      <c r="I175" s="258">
        <v>80</v>
      </c>
      <c r="J175" s="258">
        <v>1</v>
      </c>
      <c r="K175" s="258"/>
      <c r="L175" s="258">
        <f t="shared" ref="L175:L187" si="58">J175+I175+K175</f>
        <v>81</v>
      </c>
      <c r="M175" s="248">
        <f t="shared" si="57"/>
        <v>12.85</v>
      </c>
      <c r="N175" s="248">
        <v>12.85</v>
      </c>
      <c r="O175" s="248"/>
      <c r="P175" s="248"/>
      <c r="Q175" s="248">
        <f t="shared" si="56"/>
        <v>12.85</v>
      </c>
      <c r="R175" s="244">
        <v>1</v>
      </c>
      <c r="S175" s="244">
        <v>1</v>
      </c>
      <c r="T175" s="244"/>
    </row>
    <row r="176" spans="1:20" ht="36">
      <c r="A176" s="461"/>
      <c r="B176" s="464"/>
      <c r="C176" s="254" t="s">
        <v>408</v>
      </c>
      <c r="D176" s="247" t="s">
        <v>409</v>
      </c>
      <c r="E176" s="247" t="s">
        <v>410</v>
      </c>
      <c r="F176" s="248">
        <v>1037</v>
      </c>
      <c r="G176" s="250">
        <v>1</v>
      </c>
      <c r="H176" s="264">
        <f t="shared" si="52"/>
        <v>1049.5</v>
      </c>
      <c r="I176" s="255">
        <v>1037</v>
      </c>
      <c r="J176" s="255">
        <v>12.5</v>
      </c>
      <c r="K176" s="255"/>
      <c r="L176" s="258">
        <f t="shared" si="58"/>
        <v>1049.5</v>
      </c>
      <c r="M176" s="248">
        <f t="shared" si="57"/>
        <v>1037</v>
      </c>
      <c r="N176" s="248">
        <v>1037</v>
      </c>
      <c r="O176" s="248"/>
      <c r="P176" s="248"/>
      <c r="Q176" s="248">
        <f t="shared" si="56"/>
        <v>1037</v>
      </c>
      <c r="R176" s="244">
        <v>1</v>
      </c>
      <c r="S176" s="244">
        <v>1</v>
      </c>
      <c r="T176" s="244"/>
    </row>
    <row r="177" spans="1:21" ht="24">
      <c r="A177" s="461"/>
      <c r="B177" s="464"/>
      <c r="C177" s="254" t="s">
        <v>411</v>
      </c>
      <c r="D177" s="247" t="s">
        <v>412</v>
      </c>
      <c r="E177" s="247" t="s">
        <v>413</v>
      </c>
      <c r="F177" s="248" t="s">
        <v>414</v>
      </c>
      <c r="G177" s="250">
        <f>2700+90+1100+140+1</f>
        <v>4031</v>
      </c>
      <c r="H177" s="264">
        <f t="shared" si="52"/>
        <v>67665.2</v>
      </c>
      <c r="I177" s="255">
        <v>66665.2</v>
      </c>
      <c r="J177" s="255">
        <v>1000</v>
      </c>
      <c r="K177" s="255"/>
      <c r="L177" s="258">
        <f t="shared" si="58"/>
        <v>67665.2</v>
      </c>
      <c r="M177" s="248">
        <f t="shared" si="57"/>
        <v>5057.3</v>
      </c>
      <c r="N177" s="248">
        <v>4999.2</v>
      </c>
      <c r="O177" s="248">
        <v>58.1</v>
      </c>
      <c r="P177" s="248"/>
      <c r="Q177" s="248">
        <f t="shared" si="56"/>
        <v>5057.3</v>
      </c>
      <c r="R177" s="27" t="s">
        <v>692</v>
      </c>
      <c r="S177" s="27" t="s">
        <v>692</v>
      </c>
      <c r="T177" s="27"/>
    </row>
    <row r="178" spans="1:21" ht="36">
      <c r="A178" s="461"/>
      <c r="B178" s="464"/>
      <c r="C178" s="254" t="s">
        <v>415</v>
      </c>
      <c r="D178" s="247" t="s">
        <v>416</v>
      </c>
      <c r="E178" s="247" t="s">
        <v>417</v>
      </c>
      <c r="F178" s="245" t="s">
        <v>418</v>
      </c>
      <c r="G178" s="250">
        <v>15</v>
      </c>
      <c r="H178" s="264">
        <f t="shared" si="52"/>
        <v>425.90000000000003</v>
      </c>
      <c r="I178" s="255">
        <v>421.3</v>
      </c>
      <c r="J178" s="255">
        <v>4.5999999999999996</v>
      </c>
      <c r="K178" s="255"/>
      <c r="L178" s="258">
        <f t="shared" si="58"/>
        <v>425.90000000000003</v>
      </c>
      <c r="M178" s="248">
        <f t="shared" si="57"/>
        <v>23.7</v>
      </c>
      <c r="N178" s="248">
        <v>23.4</v>
      </c>
      <c r="O178" s="248">
        <v>0.3</v>
      </c>
      <c r="P178" s="248"/>
      <c r="Q178" s="248">
        <f t="shared" si="56"/>
        <v>23.7</v>
      </c>
      <c r="R178" s="245" t="s">
        <v>693</v>
      </c>
      <c r="S178" s="245" t="s">
        <v>693</v>
      </c>
      <c r="T178" s="245"/>
      <c r="U178" s="308"/>
    </row>
    <row r="179" spans="1:21" ht="24">
      <c r="A179" s="461"/>
      <c r="B179" s="464"/>
      <c r="C179" s="254" t="s">
        <v>419</v>
      </c>
      <c r="D179" s="247" t="s">
        <v>420</v>
      </c>
      <c r="E179" s="247" t="s">
        <v>421</v>
      </c>
      <c r="F179" s="248" t="s">
        <v>694</v>
      </c>
      <c r="G179" s="250">
        <f>159+120+50+31</f>
        <v>360</v>
      </c>
      <c r="H179" s="264">
        <f t="shared" si="52"/>
        <v>3075.9</v>
      </c>
      <c r="I179" s="255">
        <v>3042.4</v>
      </c>
      <c r="J179" s="255">
        <v>33.5</v>
      </c>
      <c r="K179" s="255"/>
      <c r="L179" s="258">
        <f t="shared" si="58"/>
        <v>3075.9</v>
      </c>
      <c r="M179" s="248">
        <f t="shared" si="57"/>
        <v>92.7</v>
      </c>
      <c r="N179" s="248">
        <v>91.3</v>
      </c>
      <c r="O179" s="248">
        <v>1.4</v>
      </c>
      <c r="P179" s="248"/>
      <c r="Q179" s="248">
        <f t="shared" si="56"/>
        <v>92.7</v>
      </c>
      <c r="R179" s="245" t="s">
        <v>695</v>
      </c>
      <c r="S179" s="245" t="s">
        <v>695</v>
      </c>
      <c r="T179" s="245"/>
    </row>
    <row r="180" spans="1:21" ht="24">
      <c r="A180" s="461"/>
      <c r="B180" s="464"/>
      <c r="C180" s="254" t="s">
        <v>422</v>
      </c>
      <c r="D180" s="247" t="s">
        <v>423</v>
      </c>
      <c r="E180" s="247" t="s">
        <v>424</v>
      </c>
      <c r="F180" s="248">
        <v>117.58</v>
      </c>
      <c r="G180" s="250">
        <v>1</v>
      </c>
      <c r="H180" s="264">
        <f t="shared" si="52"/>
        <v>119.89999999999999</v>
      </c>
      <c r="I180" s="233">
        <v>117.6</v>
      </c>
      <c r="J180" s="233">
        <v>2.2999999999999998</v>
      </c>
      <c r="K180" s="233"/>
      <c r="L180" s="258">
        <f t="shared" si="58"/>
        <v>119.89999999999999</v>
      </c>
      <c r="M180" s="248">
        <f t="shared" si="57"/>
        <v>0</v>
      </c>
      <c r="N180" s="248"/>
      <c r="O180" s="248"/>
      <c r="P180" s="248"/>
      <c r="Q180" s="248">
        <f t="shared" si="56"/>
        <v>0</v>
      </c>
      <c r="R180" s="244">
        <v>0</v>
      </c>
      <c r="S180" s="244">
        <v>0</v>
      </c>
      <c r="T180" s="244"/>
    </row>
    <row r="181" spans="1:21" ht="24">
      <c r="A181" s="461"/>
      <c r="B181" s="464"/>
      <c r="C181" s="254" t="s">
        <v>425</v>
      </c>
      <c r="D181" s="247"/>
      <c r="E181" s="247"/>
      <c r="F181" s="248">
        <v>82.31</v>
      </c>
      <c r="G181" s="250">
        <v>1</v>
      </c>
      <c r="H181" s="264">
        <f>L181</f>
        <v>83.899999999999991</v>
      </c>
      <c r="I181" s="233">
        <v>82.3</v>
      </c>
      <c r="J181" s="233">
        <v>1.6</v>
      </c>
      <c r="K181" s="233"/>
      <c r="L181" s="258">
        <f t="shared" si="58"/>
        <v>83.899999999999991</v>
      </c>
      <c r="M181" s="248">
        <f t="shared" si="57"/>
        <v>0</v>
      </c>
      <c r="N181" s="248"/>
      <c r="O181" s="248"/>
      <c r="P181" s="248"/>
      <c r="Q181" s="248">
        <f t="shared" si="56"/>
        <v>0</v>
      </c>
      <c r="R181" s="244">
        <v>0</v>
      </c>
      <c r="S181" s="244">
        <v>0</v>
      </c>
      <c r="T181" s="244"/>
    </row>
    <row r="182" spans="1:21" ht="24">
      <c r="A182" s="461"/>
      <c r="B182" s="464"/>
      <c r="C182" s="254" t="s">
        <v>426</v>
      </c>
      <c r="D182" s="247"/>
      <c r="E182" s="247"/>
      <c r="F182" s="248">
        <v>58.79</v>
      </c>
      <c r="G182" s="250">
        <v>3</v>
      </c>
      <c r="H182" s="264">
        <f>L182</f>
        <v>179.70000000000002</v>
      </c>
      <c r="I182" s="233">
        <v>176.4</v>
      </c>
      <c r="J182" s="233">
        <v>3.3</v>
      </c>
      <c r="K182" s="233"/>
      <c r="L182" s="258">
        <f t="shared" si="58"/>
        <v>179.70000000000002</v>
      </c>
      <c r="M182" s="248">
        <f t="shared" si="57"/>
        <v>0</v>
      </c>
      <c r="N182" s="248"/>
      <c r="O182" s="248"/>
      <c r="P182" s="248"/>
      <c r="Q182" s="248">
        <f t="shared" si="56"/>
        <v>0</v>
      </c>
      <c r="R182" s="244">
        <v>0</v>
      </c>
      <c r="S182" s="244">
        <v>0</v>
      </c>
      <c r="T182" s="244"/>
      <c r="U182" s="5"/>
    </row>
    <row r="183" spans="1:21" ht="36">
      <c r="A183" s="461"/>
      <c r="B183" s="464"/>
      <c r="C183" s="254" t="s">
        <v>427</v>
      </c>
      <c r="D183" s="247" t="s">
        <v>428</v>
      </c>
      <c r="E183" s="247" t="s">
        <v>429</v>
      </c>
      <c r="F183" s="245" t="s">
        <v>696</v>
      </c>
      <c r="G183" s="309" t="s">
        <v>697</v>
      </c>
      <c r="H183" s="264">
        <f t="shared" si="52"/>
        <v>15.100000000000001</v>
      </c>
      <c r="I183" s="255">
        <v>14.8</v>
      </c>
      <c r="J183" s="255">
        <v>0.3</v>
      </c>
      <c r="K183" s="255"/>
      <c r="L183" s="258">
        <f t="shared" si="58"/>
        <v>15.100000000000001</v>
      </c>
      <c r="M183" s="248">
        <f t="shared" si="57"/>
        <v>1.1000000000000001</v>
      </c>
      <c r="N183" s="248">
        <v>1.1000000000000001</v>
      </c>
      <c r="O183" s="248"/>
      <c r="P183" s="248"/>
      <c r="Q183" s="248">
        <f t="shared" si="56"/>
        <v>1.1000000000000001</v>
      </c>
      <c r="R183" s="245" t="s">
        <v>430</v>
      </c>
      <c r="S183" s="245" t="s">
        <v>430</v>
      </c>
      <c r="T183" s="245"/>
      <c r="U183" s="308"/>
    </row>
    <row r="184" spans="1:21" ht="48">
      <c r="A184" s="461"/>
      <c r="B184" s="464"/>
      <c r="C184" s="254" t="s">
        <v>431</v>
      </c>
      <c r="D184" s="247" t="s">
        <v>432</v>
      </c>
      <c r="E184" s="247" t="s">
        <v>433</v>
      </c>
      <c r="F184" s="248">
        <v>12.5</v>
      </c>
      <c r="G184" s="250">
        <v>225</v>
      </c>
      <c r="H184" s="264">
        <f t="shared" si="52"/>
        <v>34239.4</v>
      </c>
      <c r="I184" s="255">
        <v>33750</v>
      </c>
      <c r="J184" s="255">
        <v>489.4</v>
      </c>
      <c r="K184" s="255"/>
      <c r="L184" s="258">
        <f t="shared" si="58"/>
        <v>34239.4</v>
      </c>
      <c r="M184" s="248">
        <f t="shared" si="57"/>
        <v>2696.7000000000003</v>
      </c>
      <c r="N184" s="248">
        <v>2663.4</v>
      </c>
      <c r="O184" s="248">
        <v>33.299999999999997</v>
      </c>
      <c r="P184" s="248"/>
      <c r="Q184" s="248">
        <f t="shared" si="56"/>
        <v>2696.7000000000003</v>
      </c>
      <c r="R184" s="27" t="s">
        <v>698</v>
      </c>
      <c r="S184" s="27" t="s">
        <v>698</v>
      </c>
      <c r="T184" s="27"/>
    </row>
    <row r="185" spans="1:21" ht="24">
      <c r="A185" s="461"/>
      <c r="B185" s="464"/>
      <c r="C185" s="254" t="s">
        <v>434</v>
      </c>
      <c r="D185" s="247" t="s">
        <v>435</v>
      </c>
      <c r="E185" s="247" t="s">
        <v>436</v>
      </c>
      <c r="F185" s="267" t="s">
        <v>699</v>
      </c>
      <c r="G185" s="268" t="s">
        <v>700</v>
      </c>
      <c r="H185" s="264">
        <f t="shared" si="52"/>
        <v>22930</v>
      </c>
      <c r="I185" s="273">
        <v>22811.200000000001</v>
      </c>
      <c r="J185" s="273">
        <v>118.8</v>
      </c>
      <c r="K185" s="273"/>
      <c r="L185" s="258">
        <f t="shared" si="58"/>
        <v>22930</v>
      </c>
      <c r="M185" s="248">
        <f t="shared" si="57"/>
        <v>1879.5</v>
      </c>
      <c r="N185" s="248">
        <v>1870.4</v>
      </c>
      <c r="O185" s="248">
        <v>9.1</v>
      </c>
      <c r="P185" s="248"/>
      <c r="Q185" s="248">
        <f t="shared" si="56"/>
        <v>1879.5</v>
      </c>
      <c r="R185" s="27">
        <v>71</v>
      </c>
      <c r="S185" s="27">
        <v>71</v>
      </c>
      <c r="T185" s="27"/>
    </row>
    <row r="186" spans="1:21" ht="48">
      <c r="A186" s="461"/>
      <c r="B186" s="464"/>
      <c r="C186" s="254" t="s">
        <v>437</v>
      </c>
      <c r="D186" s="247" t="s">
        <v>438</v>
      </c>
      <c r="E186" s="247" t="s">
        <v>439</v>
      </c>
      <c r="F186" s="248" t="s">
        <v>440</v>
      </c>
      <c r="G186" s="250">
        <v>10</v>
      </c>
      <c r="H186" s="264">
        <f t="shared" si="52"/>
        <v>424.6</v>
      </c>
      <c r="I186" s="255">
        <v>420</v>
      </c>
      <c r="J186" s="255">
        <v>4.5999999999999996</v>
      </c>
      <c r="K186" s="255"/>
      <c r="L186" s="258">
        <f t="shared" si="58"/>
        <v>424.6</v>
      </c>
      <c r="M186" s="248">
        <f t="shared" si="57"/>
        <v>0</v>
      </c>
      <c r="N186" s="248"/>
      <c r="O186" s="248"/>
      <c r="P186" s="248"/>
      <c r="Q186" s="248">
        <f t="shared" si="56"/>
        <v>0</v>
      </c>
      <c r="R186" s="245" t="s">
        <v>38</v>
      </c>
      <c r="S186" s="245" t="s">
        <v>38</v>
      </c>
      <c r="T186" s="245"/>
    </row>
    <row r="187" spans="1:21" ht="72">
      <c r="A187" s="461"/>
      <c r="B187" s="464"/>
      <c r="C187" s="254" t="s">
        <v>441</v>
      </c>
      <c r="D187" s="247" t="s">
        <v>442</v>
      </c>
      <c r="E187" s="247" t="s">
        <v>443</v>
      </c>
      <c r="F187" s="248" t="s">
        <v>444</v>
      </c>
      <c r="G187" s="250">
        <v>37</v>
      </c>
      <c r="H187" s="264">
        <f>L187</f>
        <v>1126.7</v>
      </c>
      <c r="I187" s="255">
        <v>1110</v>
      </c>
      <c r="J187" s="255">
        <v>16.7</v>
      </c>
      <c r="K187" s="255"/>
      <c r="L187" s="258">
        <f t="shared" si="58"/>
        <v>1126.7</v>
      </c>
      <c r="M187" s="248">
        <f>Q187</f>
        <v>0</v>
      </c>
      <c r="N187" s="248"/>
      <c r="O187" s="248"/>
      <c r="P187" s="248"/>
      <c r="Q187" s="248">
        <f t="shared" si="56"/>
        <v>0</v>
      </c>
      <c r="R187" s="245" t="s">
        <v>38</v>
      </c>
      <c r="S187" s="245" t="s">
        <v>38</v>
      </c>
      <c r="T187" s="245"/>
    </row>
    <row r="188" spans="1:21" ht="24">
      <c r="A188" s="461"/>
      <c r="B188" s="464"/>
      <c r="C188" s="254" t="s">
        <v>446</v>
      </c>
      <c r="D188" s="310"/>
      <c r="E188" s="310"/>
      <c r="F188" s="248"/>
      <c r="G188" s="250"/>
      <c r="H188" s="264"/>
      <c r="I188" s="255"/>
      <c r="J188" s="255"/>
      <c r="K188" s="255"/>
      <c r="L188" s="258"/>
      <c r="M188" s="248"/>
      <c r="N188" s="248"/>
      <c r="O188" s="248"/>
      <c r="P188" s="248"/>
      <c r="Q188" s="248"/>
      <c r="R188" s="244"/>
      <c r="S188" s="244"/>
      <c r="T188" s="244"/>
    </row>
    <row r="189" spans="1:21" ht="54.75" customHeight="1">
      <c r="A189" s="461"/>
      <c r="B189" s="464"/>
      <c r="C189" s="329" t="s">
        <v>447</v>
      </c>
      <c r="D189" s="247" t="s">
        <v>448</v>
      </c>
      <c r="E189" s="247" t="s">
        <v>449</v>
      </c>
      <c r="F189" s="245" t="s">
        <v>701</v>
      </c>
      <c r="G189" s="250">
        <v>30</v>
      </c>
      <c r="H189" s="483">
        <f>I189+J189</f>
        <v>4387.5</v>
      </c>
      <c r="I189" s="495">
        <v>4344.1000000000004</v>
      </c>
      <c r="J189" s="495">
        <v>43.4</v>
      </c>
      <c r="K189" s="495">
        <v>0</v>
      </c>
      <c r="L189" s="495">
        <v>4387.5</v>
      </c>
      <c r="M189" s="457">
        <f>Q189</f>
        <v>200.92000000000002</v>
      </c>
      <c r="N189" s="457">
        <v>199.8</v>
      </c>
      <c r="O189" s="457">
        <v>1.1200000000000001</v>
      </c>
      <c r="P189" s="248"/>
      <c r="Q189" s="457">
        <f>O189+N189</f>
        <v>200.92000000000002</v>
      </c>
      <c r="R189" s="27">
        <v>29</v>
      </c>
      <c r="S189" s="27">
        <v>29</v>
      </c>
      <c r="T189" s="27"/>
    </row>
    <row r="190" spans="1:21" ht="24">
      <c r="A190" s="461"/>
      <c r="B190" s="464"/>
      <c r="C190" s="329" t="s">
        <v>450</v>
      </c>
      <c r="D190" s="247"/>
      <c r="E190" s="247"/>
      <c r="F190" s="248">
        <v>539.20000000000005</v>
      </c>
      <c r="G190" s="245" t="s">
        <v>445</v>
      </c>
      <c r="H190" s="483"/>
      <c r="I190" s="495"/>
      <c r="J190" s="495"/>
      <c r="K190" s="495"/>
      <c r="L190" s="495"/>
      <c r="M190" s="457"/>
      <c r="N190" s="457"/>
      <c r="O190" s="457"/>
      <c r="P190" s="248"/>
      <c r="Q190" s="457"/>
      <c r="R190" s="244">
        <v>0</v>
      </c>
      <c r="S190" s="244">
        <v>0</v>
      </c>
      <c r="T190" s="244"/>
    </row>
    <row r="191" spans="1:21" ht="29.25" customHeight="1">
      <c r="A191" s="461"/>
      <c r="B191" s="464"/>
      <c r="C191" s="329" t="s">
        <v>451</v>
      </c>
      <c r="D191" s="247"/>
      <c r="E191" s="247"/>
      <c r="F191" s="248" t="s">
        <v>702</v>
      </c>
      <c r="G191" s="250">
        <v>28</v>
      </c>
      <c r="H191" s="264"/>
      <c r="I191" s="273"/>
      <c r="J191" s="273"/>
      <c r="K191" s="273"/>
      <c r="L191" s="273"/>
      <c r="M191" s="248"/>
      <c r="N191" s="248"/>
      <c r="O191" s="248"/>
      <c r="P191" s="248"/>
      <c r="Q191" s="457"/>
      <c r="R191" s="244">
        <v>3</v>
      </c>
      <c r="S191" s="244">
        <v>3</v>
      </c>
      <c r="T191" s="244"/>
    </row>
    <row r="192" spans="1:21" ht="25.15" customHeight="1">
      <c r="A192" s="461"/>
      <c r="B192" s="464"/>
      <c r="C192" s="329" t="s">
        <v>452</v>
      </c>
      <c r="D192" s="247"/>
      <c r="E192" s="247"/>
      <c r="F192" s="248" t="s">
        <v>453</v>
      </c>
      <c r="G192" s="250">
        <v>25</v>
      </c>
      <c r="H192" s="264"/>
      <c r="I192" s="273"/>
      <c r="J192" s="273"/>
      <c r="K192" s="273"/>
      <c r="L192" s="273"/>
      <c r="M192" s="248"/>
      <c r="N192" s="248"/>
      <c r="O192" s="248"/>
      <c r="P192" s="248"/>
      <c r="Q192" s="457"/>
      <c r="R192" s="244">
        <v>2</v>
      </c>
      <c r="S192" s="244">
        <v>2</v>
      </c>
      <c r="T192" s="244"/>
    </row>
    <row r="193" spans="1:23" ht="45.75" customHeight="1">
      <c r="A193" s="461"/>
      <c r="B193" s="464"/>
      <c r="C193" s="254" t="s">
        <v>454</v>
      </c>
      <c r="D193" s="247" t="s">
        <v>455</v>
      </c>
      <c r="E193" s="247" t="s">
        <v>456</v>
      </c>
      <c r="F193" s="245" t="s">
        <v>703</v>
      </c>
      <c r="G193" s="250">
        <v>53</v>
      </c>
      <c r="H193" s="264">
        <f t="shared" si="52"/>
        <v>516.20000000000005</v>
      </c>
      <c r="I193" s="255">
        <v>510.8</v>
      </c>
      <c r="J193" s="255">
        <v>5.4</v>
      </c>
      <c r="K193" s="255"/>
      <c r="L193" s="255">
        <f>J193+I193+K193</f>
        <v>516.20000000000005</v>
      </c>
      <c r="M193" s="248">
        <f t="shared" ref="M193:M199" si="59">Q193</f>
        <v>19.2</v>
      </c>
      <c r="N193" s="248">
        <v>19.2</v>
      </c>
      <c r="O193" s="248"/>
      <c r="P193" s="248"/>
      <c r="Q193" s="248">
        <f t="shared" ref="Q193:Q198" si="60">O193+N193+P193</f>
        <v>19.2</v>
      </c>
      <c r="R193" s="244">
        <v>2</v>
      </c>
      <c r="S193" s="244">
        <v>2</v>
      </c>
      <c r="T193" s="244"/>
    </row>
    <row r="194" spans="1:23" ht="46.9" customHeight="1">
      <c r="A194" s="461"/>
      <c r="B194" s="464"/>
      <c r="C194" s="254" t="s">
        <v>457</v>
      </c>
      <c r="D194" s="247" t="s">
        <v>458</v>
      </c>
      <c r="E194" s="247" t="s">
        <v>459</v>
      </c>
      <c r="F194" s="248" t="s">
        <v>704</v>
      </c>
      <c r="G194" s="250">
        <v>450</v>
      </c>
      <c r="H194" s="264">
        <f t="shared" si="52"/>
        <v>15919.8</v>
      </c>
      <c r="I194" s="255">
        <v>15700</v>
      </c>
      <c r="J194" s="255">
        <v>219.8</v>
      </c>
      <c r="K194" s="255"/>
      <c r="L194" s="255">
        <f t="shared" ref="L194:L198" si="61">J194+I194+K194</f>
        <v>15919.8</v>
      </c>
      <c r="M194" s="248">
        <f t="shared" si="59"/>
        <v>1406.3</v>
      </c>
      <c r="N194" s="248">
        <v>1390.1</v>
      </c>
      <c r="O194" s="248">
        <v>16.2</v>
      </c>
      <c r="P194" s="248"/>
      <c r="Q194" s="248">
        <f t="shared" si="60"/>
        <v>1406.3</v>
      </c>
      <c r="R194" s="27">
        <v>459</v>
      </c>
      <c r="S194" s="27">
        <v>459</v>
      </c>
      <c r="T194" s="27"/>
    </row>
    <row r="195" spans="1:23" ht="46.9" customHeight="1">
      <c r="A195" s="461"/>
      <c r="B195" s="464"/>
      <c r="C195" s="254" t="s">
        <v>460</v>
      </c>
      <c r="D195" s="247"/>
      <c r="E195" s="247" t="s">
        <v>461</v>
      </c>
      <c r="F195" s="248" t="s">
        <v>462</v>
      </c>
      <c r="G195" s="250">
        <v>53</v>
      </c>
      <c r="H195" s="264">
        <f t="shared" si="52"/>
        <v>16806.2</v>
      </c>
      <c r="I195" s="255">
        <v>16726.900000000001</v>
      </c>
      <c r="J195" s="255">
        <v>79.3</v>
      </c>
      <c r="K195" s="255"/>
      <c r="L195" s="255">
        <f t="shared" si="61"/>
        <v>16806.2</v>
      </c>
      <c r="M195" s="248">
        <f t="shared" si="59"/>
        <v>1138.8</v>
      </c>
      <c r="N195" s="248">
        <v>1138.8</v>
      </c>
      <c r="O195" s="248"/>
      <c r="P195" s="248"/>
      <c r="Q195" s="248">
        <f t="shared" si="60"/>
        <v>1138.8</v>
      </c>
      <c r="R195" s="27">
        <v>43</v>
      </c>
      <c r="S195" s="27">
        <v>43</v>
      </c>
      <c r="T195" s="27"/>
      <c r="W195" s="14"/>
    </row>
    <row r="196" spans="1:23" ht="69" customHeight="1">
      <c r="A196" s="461"/>
      <c r="B196" s="464"/>
      <c r="C196" s="254" t="s">
        <v>463</v>
      </c>
      <c r="D196" s="247"/>
      <c r="E196" s="247" t="s">
        <v>464</v>
      </c>
      <c r="F196" s="248" t="s">
        <v>722</v>
      </c>
      <c r="G196" s="250">
        <v>10</v>
      </c>
      <c r="H196" s="264">
        <f t="shared" si="52"/>
        <v>2272.5</v>
      </c>
      <c r="I196" s="255">
        <v>1840</v>
      </c>
      <c r="J196" s="255"/>
      <c r="K196" s="255">
        <v>432.5</v>
      </c>
      <c r="L196" s="255">
        <f t="shared" si="61"/>
        <v>2272.5</v>
      </c>
      <c r="M196" s="248">
        <f t="shared" si="59"/>
        <v>219.4</v>
      </c>
      <c r="N196" s="248">
        <v>132.9</v>
      </c>
      <c r="O196" s="248"/>
      <c r="P196" s="248">
        <v>86.5</v>
      </c>
      <c r="Q196" s="248">
        <f t="shared" si="60"/>
        <v>219.4</v>
      </c>
      <c r="R196" s="244">
        <v>1</v>
      </c>
      <c r="S196" s="244">
        <v>1</v>
      </c>
      <c r="T196" s="244"/>
    </row>
    <row r="197" spans="1:23" ht="73.5" customHeight="1">
      <c r="A197" s="461"/>
      <c r="B197" s="464"/>
      <c r="C197" s="254" t="s">
        <v>465</v>
      </c>
      <c r="D197" s="247" t="s">
        <v>466</v>
      </c>
      <c r="E197" s="247" t="s">
        <v>620</v>
      </c>
      <c r="F197" s="248" t="s">
        <v>467</v>
      </c>
      <c r="G197" s="250">
        <v>288</v>
      </c>
      <c r="H197" s="264">
        <v>288</v>
      </c>
      <c r="I197" s="255"/>
      <c r="J197" s="255"/>
      <c r="K197" s="255">
        <v>288</v>
      </c>
      <c r="L197" s="255">
        <f t="shared" si="61"/>
        <v>288</v>
      </c>
      <c r="M197" s="248">
        <f t="shared" si="59"/>
        <v>24</v>
      </c>
      <c r="N197" s="248"/>
      <c r="O197" s="248"/>
      <c r="P197" s="248">
        <v>24</v>
      </c>
      <c r="Q197" s="248">
        <f t="shared" si="60"/>
        <v>24</v>
      </c>
      <c r="R197" s="244">
        <v>0</v>
      </c>
      <c r="S197" s="244"/>
      <c r="T197" s="244"/>
    </row>
    <row r="198" spans="1:23" ht="37.15" customHeight="1">
      <c r="A198" s="461"/>
      <c r="B198" s="464"/>
      <c r="C198" s="254" t="s">
        <v>468</v>
      </c>
      <c r="D198" s="250"/>
      <c r="E198" s="250" t="s">
        <v>469</v>
      </c>
      <c r="F198" s="245">
        <v>1.54</v>
      </c>
      <c r="G198" s="250">
        <v>300</v>
      </c>
      <c r="H198" s="264">
        <f t="shared" si="52"/>
        <v>462</v>
      </c>
      <c r="I198" s="255">
        <v>462</v>
      </c>
      <c r="J198" s="255"/>
      <c r="K198" s="255"/>
      <c r="L198" s="255">
        <f t="shared" si="61"/>
        <v>462</v>
      </c>
      <c r="M198" s="248">
        <f t="shared" si="59"/>
        <v>0</v>
      </c>
      <c r="N198" s="248"/>
      <c r="O198" s="248"/>
      <c r="P198" s="248"/>
      <c r="Q198" s="248">
        <f t="shared" si="60"/>
        <v>0</v>
      </c>
      <c r="R198" s="244">
        <v>0</v>
      </c>
      <c r="S198" s="244"/>
      <c r="T198" s="244"/>
      <c r="V198" s="311"/>
    </row>
    <row r="199" spans="1:23" ht="37.15" customHeight="1">
      <c r="A199" s="462"/>
      <c r="B199" s="465"/>
      <c r="C199" s="254" t="s">
        <v>470</v>
      </c>
      <c r="D199" s="250" t="s">
        <v>471</v>
      </c>
      <c r="E199" s="250" t="s">
        <v>622</v>
      </c>
      <c r="F199" s="245" t="s">
        <v>472</v>
      </c>
      <c r="G199" s="250">
        <v>240</v>
      </c>
      <c r="H199" s="255">
        <v>701.6</v>
      </c>
      <c r="I199" s="255"/>
      <c r="J199" s="255"/>
      <c r="K199" s="255">
        <v>701.6</v>
      </c>
      <c r="L199" s="255">
        <v>701.6</v>
      </c>
      <c r="M199" s="248">
        <f t="shared" si="59"/>
        <v>0</v>
      </c>
      <c r="N199" s="248"/>
      <c r="O199" s="248"/>
      <c r="P199" s="248"/>
      <c r="Q199" s="248"/>
      <c r="R199" s="245" t="s">
        <v>38</v>
      </c>
      <c r="S199" s="245"/>
      <c r="T199" s="245"/>
      <c r="U199" s="311"/>
      <c r="V199" s="311"/>
    </row>
    <row r="200" spans="1:23" s="10" customFormat="1" ht="21.75" customHeight="1">
      <c r="A200" s="13"/>
      <c r="B200" s="251" t="s">
        <v>23</v>
      </c>
      <c r="C200" s="251"/>
      <c r="D200" s="256"/>
      <c r="E200" s="256"/>
      <c r="F200" s="21"/>
      <c r="G200" s="21"/>
      <c r="H200" s="256">
        <f>H199+H198+H197+H196+H195+H194+H193+H189+H187+H186+H185+H184+H183+H182+H181+H180+H179+H178+H177+H176+H175+H174+H173+H172+H171+H170+H169+H168+H167+H166+H165+H164+H163+H162+H161+H160+H159+H158+H157+H156+H155+H154+H153+H152+H151+H150+H149+H148+H147</f>
        <v>1113114.5</v>
      </c>
      <c r="I200" s="256">
        <f t="shared" ref="I200:L200" si="62">I199+I198+I197+I196+I195+I194+I193+I189+I187+I186+I185+I184+I183+I182+I181+I180+I179+I178+I177+I176+I175+I174+I173+I172+I171+I170+I169+I168+I167+I166+I165+I164+I163+I162+I161+I160+I159+I158+I157+I156+I155+I154+I153+I152+I151+I150+I149+I148+I147</f>
        <v>1094442</v>
      </c>
      <c r="J200" s="256">
        <f t="shared" si="62"/>
        <v>17250.400000000001</v>
      </c>
      <c r="K200" s="256">
        <f t="shared" si="62"/>
        <v>1422.1</v>
      </c>
      <c r="L200" s="256">
        <f t="shared" si="62"/>
        <v>1113114.5</v>
      </c>
      <c r="M200" s="256">
        <f t="shared" ref="M200" si="63">M199+M198+M197+M196+M195+M194+M193+M189+M187+M186+M185+M184+M183+M182+M181+M180+M179+M178+M177+M176+M175+M174+M173+M172+M171+M170+M169+M168+M167+M166+M165+M164+M163+M162+M161+M160+M159+M158+M157+M156+M155+M154+M153+M152+M151+M150+M149+M148+M147</f>
        <v>80603.570000000022</v>
      </c>
      <c r="N200" s="256">
        <f t="shared" ref="N200" si="64">N199+N198+N197+N196+N195+N194+N193+N189+N187+N186+N185+N184+N183+N182+N181+N180+N179+N178+N177+N176+N175+N174+N173+N172+N171+N170+N169+N168+N167+N166+N165+N164+N163+N162+N161+N160+N159+N158+N157+N156+N155+N154+N153+N152+N151+N150+N149+N148+N147</f>
        <v>79443.650000000009</v>
      </c>
      <c r="O200" s="256">
        <f t="shared" ref="O200" si="65">O199+O198+O197+O196+O195+O194+O193+O189+O187+O186+O185+O184+O183+O182+O181+O180+O179+O178+O177+O176+O175+O174+O173+O172+O171+O170+O169+O168+O167+O166+O165+O164+O163+O162+O161+O160+O159+O158+O157+O156+O155+O154+O153+O152+O151+O150+O149+O148+O147</f>
        <v>1049.42</v>
      </c>
      <c r="P200" s="256">
        <f t="shared" ref="P200" si="66">P199+P198+P197+P196+P195+P194+P193+P189+P187+P186+P185+P184+P183+P182+P181+P180+P179+P178+P177+P176+P175+P174+P173+P172+P171+P170+P169+P168+P167+P166+P165+P164+P163+P162+P161+P160+P159+P158+P157+P156+P155+P154+P153+P152+P151+P150+P149+P148+P147</f>
        <v>110.5</v>
      </c>
      <c r="Q200" s="256">
        <f t="shared" ref="Q200" si="67">Q199+Q198+Q197+Q196+Q195+Q194+Q193+Q189+Q187+Q186+Q185+Q184+Q183+Q182+Q181+Q180+Q179+Q178+Q177+Q176+Q175+Q174+Q173+Q172+Q171+Q170+Q169+Q168+Q167+Q166+Q165+Q164+Q163+Q162+Q161+Q160+Q159+Q158+Q157+Q156+Q155+Q154+Q153+Q152+Q151+Q150+Q149+Q148+Q147</f>
        <v>80603.570000000022</v>
      </c>
      <c r="R200" s="256"/>
      <c r="S200" s="256"/>
      <c r="T200" s="256"/>
    </row>
    <row r="201" spans="1:23" ht="24">
      <c r="A201" s="456" t="s">
        <v>473</v>
      </c>
      <c r="B201" s="466" t="s">
        <v>474</v>
      </c>
      <c r="C201" s="254" t="s">
        <v>475</v>
      </c>
      <c r="D201" s="472" t="s">
        <v>476</v>
      </c>
      <c r="E201" s="472" t="s">
        <v>477</v>
      </c>
      <c r="F201" s="248">
        <v>20</v>
      </c>
      <c r="G201" s="489" t="s">
        <v>705</v>
      </c>
      <c r="H201" s="471">
        <f>L201</f>
        <v>625</v>
      </c>
      <c r="I201" s="475">
        <v>615</v>
      </c>
      <c r="J201" s="475">
        <v>10</v>
      </c>
      <c r="K201" s="475"/>
      <c r="L201" s="475">
        <f>I201+J201+K201</f>
        <v>625</v>
      </c>
      <c r="M201" s="457">
        <f>Q201</f>
        <v>0</v>
      </c>
      <c r="N201" s="457"/>
      <c r="O201" s="457"/>
      <c r="P201" s="457"/>
      <c r="Q201" s="457">
        <f>N201+N202+O201+O202+P201+P202</f>
        <v>0</v>
      </c>
      <c r="R201" s="494">
        <v>0</v>
      </c>
      <c r="S201" s="244"/>
      <c r="T201" s="244"/>
    </row>
    <row r="202" spans="1:23" ht="24">
      <c r="A202" s="456"/>
      <c r="B202" s="466"/>
      <c r="C202" s="254" t="s">
        <v>479</v>
      </c>
      <c r="D202" s="472"/>
      <c r="E202" s="472"/>
      <c r="F202" s="248">
        <v>21</v>
      </c>
      <c r="G202" s="489"/>
      <c r="H202" s="471"/>
      <c r="I202" s="475"/>
      <c r="J202" s="475"/>
      <c r="K202" s="475"/>
      <c r="L202" s="475"/>
      <c r="M202" s="457"/>
      <c r="N202" s="457"/>
      <c r="O202" s="457"/>
      <c r="P202" s="457"/>
      <c r="Q202" s="457"/>
      <c r="R202" s="494"/>
      <c r="S202" s="244"/>
      <c r="T202" s="244"/>
    </row>
    <row r="203" spans="1:23" ht="24">
      <c r="A203" s="456"/>
      <c r="B203" s="466"/>
      <c r="C203" s="254" t="s">
        <v>480</v>
      </c>
      <c r="D203" s="472"/>
      <c r="E203" s="472"/>
      <c r="F203" s="248">
        <v>2</v>
      </c>
      <c r="G203" s="250">
        <v>20</v>
      </c>
      <c r="H203" s="233">
        <f t="shared" ref="H203:H208" si="68">L203</f>
        <v>486.4</v>
      </c>
      <c r="I203" s="255">
        <v>480</v>
      </c>
      <c r="J203" s="255">
        <v>6.4</v>
      </c>
      <c r="K203" s="255"/>
      <c r="L203" s="255">
        <f t="shared" ref="L203:L208" si="69">I203+J203+K203</f>
        <v>486.4</v>
      </c>
      <c r="M203" s="248">
        <f>N203+O203</f>
        <v>56.5</v>
      </c>
      <c r="N203" s="248">
        <v>56</v>
      </c>
      <c r="O203" s="248">
        <v>0.5</v>
      </c>
      <c r="P203" s="248"/>
      <c r="Q203" s="248">
        <f t="shared" ref="Q203:Q208" si="70">N203+O203</f>
        <v>56.5</v>
      </c>
      <c r="R203" s="27">
        <v>25</v>
      </c>
      <c r="S203" s="27">
        <v>25</v>
      </c>
      <c r="T203" s="27"/>
      <c r="U203" s="6"/>
    </row>
    <row r="204" spans="1:23" ht="24">
      <c r="A204" s="456"/>
      <c r="B204" s="466"/>
      <c r="C204" s="254" t="s">
        <v>481</v>
      </c>
      <c r="D204" s="247" t="s">
        <v>482</v>
      </c>
      <c r="E204" s="247" t="s">
        <v>483</v>
      </c>
      <c r="F204" s="248">
        <v>3</v>
      </c>
      <c r="G204" s="250">
        <v>790</v>
      </c>
      <c r="H204" s="264">
        <f t="shared" si="68"/>
        <v>28890</v>
      </c>
      <c r="I204" s="255">
        <v>28440</v>
      </c>
      <c r="J204" s="255">
        <v>450</v>
      </c>
      <c r="K204" s="255"/>
      <c r="L204" s="255">
        <f t="shared" si="69"/>
        <v>28890</v>
      </c>
      <c r="M204" s="248">
        <f>Q204</f>
        <v>2232.1999999999998</v>
      </c>
      <c r="N204" s="248">
        <v>2200</v>
      </c>
      <c r="O204" s="248">
        <f>32.5-0.3</f>
        <v>32.200000000000003</v>
      </c>
      <c r="P204" s="248"/>
      <c r="Q204" s="248">
        <f t="shared" si="70"/>
        <v>2232.1999999999998</v>
      </c>
      <c r="R204" s="27">
        <v>717</v>
      </c>
      <c r="S204" s="27">
        <v>717</v>
      </c>
      <c r="T204" s="27"/>
      <c r="U204" s="6"/>
    </row>
    <row r="205" spans="1:23" ht="36">
      <c r="A205" s="456"/>
      <c r="B205" s="466"/>
      <c r="C205" s="254" t="s">
        <v>484</v>
      </c>
      <c r="D205" s="247" t="s">
        <v>485</v>
      </c>
      <c r="E205" s="247" t="s">
        <v>486</v>
      </c>
      <c r="F205" s="248">
        <v>10</v>
      </c>
      <c r="G205" s="250">
        <v>300</v>
      </c>
      <c r="H205" s="264">
        <f t="shared" si="68"/>
        <v>3075</v>
      </c>
      <c r="I205" s="255">
        <v>3000</v>
      </c>
      <c r="J205" s="255">
        <v>75</v>
      </c>
      <c r="K205" s="255"/>
      <c r="L205" s="255">
        <f t="shared" si="69"/>
        <v>3075</v>
      </c>
      <c r="M205" s="248">
        <f>Q205</f>
        <v>91.2</v>
      </c>
      <c r="N205" s="248">
        <v>90</v>
      </c>
      <c r="O205" s="248">
        <v>1.2</v>
      </c>
      <c r="P205" s="248"/>
      <c r="Q205" s="248">
        <f t="shared" si="70"/>
        <v>91.2</v>
      </c>
      <c r="R205" s="244">
        <v>9</v>
      </c>
      <c r="S205" s="244">
        <v>9</v>
      </c>
      <c r="T205" s="244"/>
      <c r="U205" s="6"/>
    </row>
    <row r="206" spans="1:23" ht="61.9" customHeight="1">
      <c r="A206" s="456"/>
      <c r="B206" s="466"/>
      <c r="C206" s="254" t="s">
        <v>487</v>
      </c>
      <c r="D206" s="247" t="s">
        <v>488</v>
      </c>
      <c r="E206" s="247" t="s">
        <v>489</v>
      </c>
      <c r="F206" s="248">
        <v>6</v>
      </c>
      <c r="G206" s="250">
        <v>75</v>
      </c>
      <c r="H206" s="264">
        <f t="shared" si="68"/>
        <v>5459.4</v>
      </c>
      <c r="I206" s="255">
        <v>5400</v>
      </c>
      <c r="J206" s="255">
        <v>59.4</v>
      </c>
      <c r="K206" s="255"/>
      <c r="L206" s="255">
        <f t="shared" si="69"/>
        <v>5459.4</v>
      </c>
      <c r="M206" s="248">
        <f>Q206</f>
        <v>412.4</v>
      </c>
      <c r="N206" s="248">
        <v>408</v>
      </c>
      <c r="O206" s="248">
        <v>4.4000000000000004</v>
      </c>
      <c r="P206" s="248"/>
      <c r="Q206" s="248">
        <f t="shared" si="70"/>
        <v>412.4</v>
      </c>
      <c r="R206" s="27" t="s">
        <v>746</v>
      </c>
      <c r="S206" s="27" t="s">
        <v>746</v>
      </c>
      <c r="T206" s="27"/>
    </row>
    <row r="207" spans="1:23" ht="51.6" customHeight="1">
      <c r="A207" s="456"/>
      <c r="B207" s="466"/>
      <c r="C207" s="254" t="s">
        <v>490</v>
      </c>
      <c r="D207" s="247" t="s">
        <v>491</v>
      </c>
      <c r="E207" s="247" t="s">
        <v>492</v>
      </c>
      <c r="F207" s="248">
        <v>2400</v>
      </c>
      <c r="G207" s="250">
        <v>718</v>
      </c>
      <c r="H207" s="264">
        <f t="shared" si="68"/>
        <v>2107.6</v>
      </c>
      <c r="I207" s="255">
        <v>2107.6</v>
      </c>
      <c r="J207" s="255"/>
      <c r="K207" s="255"/>
      <c r="L207" s="255">
        <f t="shared" si="69"/>
        <v>2107.6</v>
      </c>
      <c r="M207" s="248">
        <f>Q207</f>
        <v>223.9</v>
      </c>
      <c r="N207" s="248">
        <v>223.9</v>
      </c>
      <c r="O207" s="248"/>
      <c r="P207" s="248"/>
      <c r="Q207" s="248">
        <f t="shared" si="70"/>
        <v>223.9</v>
      </c>
      <c r="R207" s="27">
        <v>174</v>
      </c>
      <c r="S207" s="27">
        <v>174</v>
      </c>
      <c r="T207" s="27"/>
    </row>
    <row r="208" spans="1:23" ht="24">
      <c r="A208" s="456"/>
      <c r="B208" s="466"/>
      <c r="C208" s="254" t="s">
        <v>493</v>
      </c>
      <c r="D208" s="247" t="s">
        <v>494</v>
      </c>
      <c r="E208" s="247" t="s">
        <v>495</v>
      </c>
      <c r="F208" s="245">
        <v>3.75</v>
      </c>
      <c r="G208" s="250">
        <v>10</v>
      </c>
      <c r="H208" s="264">
        <f t="shared" si="68"/>
        <v>37.5</v>
      </c>
      <c r="I208" s="255">
        <v>37.5</v>
      </c>
      <c r="J208" s="255"/>
      <c r="K208" s="255"/>
      <c r="L208" s="255">
        <f t="shared" si="69"/>
        <v>37.5</v>
      </c>
      <c r="M208" s="248">
        <f>Q208</f>
        <v>0</v>
      </c>
      <c r="N208" s="248"/>
      <c r="O208" s="248"/>
      <c r="P208" s="248"/>
      <c r="Q208" s="248">
        <f t="shared" si="70"/>
        <v>0</v>
      </c>
      <c r="R208" s="244">
        <v>0</v>
      </c>
      <c r="S208" s="244"/>
      <c r="T208" s="244"/>
    </row>
    <row r="209" spans="1:20" s="10" customFormat="1" ht="19.5" customHeight="1">
      <c r="A209" s="21"/>
      <c r="B209" s="251" t="s">
        <v>23</v>
      </c>
      <c r="C209" s="251"/>
      <c r="D209" s="256"/>
      <c r="E209" s="256"/>
      <c r="F209" s="21"/>
      <c r="G209" s="21"/>
      <c r="H209" s="256">
        <f>H208+H207+H206+H205+H204+H203+H202+H201</f>
        <v>40680.9</v>
      </c>
      <c r="I209" s="256">
        <f t="shared" ref="I209:Q209" si="71">I208+I207+I206+I205+I204+I203+I202+I201</f>
        <v>40080.1</v>
      </c>
      <c r="J209" s="256">
        <f t="shared" si="71"/>
        <v>600.79999999999995</v>
      </c>
      <c r="K209" s="256">
        <f t="shared" si="71"/>
        <v>0</v>
      </c>
      <c r="L209" s="256">
        <f t="shared" si="71"/>
        <v>40680.9</v>
      </c>
      <c r="M209" s="256">
        <f t="shared" si="71"/>
        <v>3016.2</v>
      </c>
      <c r="N209" s="256">
        <f t="shared" si="71"/>
        <v>2977.9</v>
      </c>
      <c r="O209" s="256">
        <f t="shared" si="71"/>
        <v>38.300000000000004</v>
      </c>
      <c r="P209" s="256">
        <f t="shared" si="71"/>
        <v>0</v>
      </c>
      <c r="Q209" s="256">
        <f t="shared" si="71"/>
        <v>3016.2</v>
      </c>
      <c r="R209" s="256"/>
      <c r="S209" s="256"/>
      <c r="T209" s="256"/>
    </row>
    <row r="210" spans="1:20" ht="58.9" customHeight="1">
      <c r="A210" s="456" t="s">
        <v>496</v>
      </c>
      <c r="B210" s="466" t="s">
        <v>971</v>
      </c>
      <c r="C210" s="254" t="s">
        <v>497</v>
      </c>
      <c r="D210" s="488" t="s">
        <v>498</v>
      </c>
      <c r="E210" s="488" t="s">
        <v>499</v>
      </c>
      <c r="F210" s="248">
        <v>350</v>
      </c>
      <c r="G210" s="250">
        <v>0</v>
      </c>
      <c r="H210" s="264">
        <f>L210</f>
        <v>0</v>
      </c>
      <c r="I210" s="233"/>
      <c r="J210" s="233"/>
      <c r="K210" s="233"/>
      <c r="L210" s="255">
        <f>I210+J210+K210</f>
        <v>0</v>
      </c>
      <c r="M210" s="248">
        <f>Q210</f>
        <v>0</v>
      </c>
      <c r="N210" s="248">
        <v>0</v>
      </c>
      <c r="O210" s="248">
        <v>0</v>
      </c>
      <c r="P210" s="248">
        <v>0</v>
      </c>
      <c r="Q210" s="248">
        <f>O210+N210</f>
        <v>0</v>
      </c>
      <c r="R210" s="244">
        <v>0</v>
      </c>
      <c r="S210" s="244">
        <v>0</v>
      </c>
      <c r="T210" s="244"/>
    </row>
    <row r="211" spans="1:20" ht="50.45" customHeight="1">
      <c r="A211" s="456"/>
      <c r="B211" s="466"/>
      <c r="C211" s="254" t="s">
        <v>500</v>
      </c>
      <c r="D211" s="488"/>
      <c r="E211" s="488"/>
      <c r="F211" s="248" t="s">
        <v>706</v>
      </c>
      <c r="G211" s="250">
        <v>3</v>
      </c>
      <c r="H211" s="264">
        <f>L211</f>
        <v>50.8</v>
      </c>
      <c r="I211" s="233">
        <v>50.8</v>
      </c>
      <c r="J211" s="233"/>
      <c r="K211" s="233"/>
      <c r="L211" s="255">
        <f>I211+J211+K211</f>
        <v>50.8</v>
      </c>
      <c r="M211" s="248">
        <f>Q211</f>
        <v>4.7</v>
      </c>
      <c r="N211" s="248">
        <v>4.7</v>
      </c>
      <c r="O211" s="248"/>
      <c r="P211" s="248"/>
      <c r="Q211" s="248">
        <f>O211+N211</f>
        <v>4.7</v>
      </c>
      <c r="R211" s="27">
        <v>2</v>
      </c>
      <c r="S211" s="27">
        <v>2</v>
      </c>
      <c r="T211" s="27"/>
    </row>
    <row r="212" spans="1:20" s="10" customFormat="1">
      <c r="A212" s="13"/>
      <c r="B212" s="251" t="s">
        <v>23</v>
      </c>
      <c r="C212" s="251"/>
      <c r="D212" s="21"/>
      <c r="E212" s="21"/>
      <c r="F212" s="21"/>
      <c r="G212" s="21"/>
      <c r="H212" s="21">
        <f>SUM(H210:H211)</f>
        <v>50.8</v>
      </c>
      <c r="I212" s="21">
        <f t="shared" ref="I212:Q212" si="72">SUM(I210:I211)</f>
        <v>50.8</v>
      </c>
      <c r="J212" s="21">
        <f t="shared" si="72"/>
        <v>0</v>
      </c>
      <c r="K212" s="21">
        <f t="shared" si="72"/>
        <v>0</v>
      </c>
      <c r="L212" s="21">
        <f t="shared" si="72"/>
        <v>50.8</v>
      </c>
      <c r="M212" s="21">
        <f t="shared" si="72"/>
        <v>4.7</v>
      </c>
      <c r="N212" s="21">
        <f t="shared" si="72"/>
        <v>4.7</v>
      </c>
      <c r="O212" s="21">
        <f t="shared" si="72"/>
        <v>0</v>
      </c>
      <c r="P212" s="21">
        <f t="shared" si="72"/>
        <v>0</v>
      </c>
      <c r="Q212" s="21">
        <f t="shared" si="72"/>
        <v>4.7</v>
      </c>
      <c r="R212" s="21"/>
      <c r="S212" s="21"/>
      <c r="T212" s="21"/>
    </row>
    <row r="213" spans="1:20" ht="204">
      <c r="A213" s="460" t="s">
        <v>501</v>
      </c>
      <c r="B213" s="466" t="s">
        <v>502</v>
      </c>
      <c r="C213" s="336" t="s">
        <v>503</v>
      </c>
      <c r="D213" s="284" t="s">
        <v>504</v>
      </c>
      <c r="E213" s="312" t="s">
        <v>505</v>
      </c>
      <c r="F213" s="6" t="s">
        <v>780</v>
      </c>
      <c r="G213" s="250">
        <v>2384</v>
      </c>
      <c r="H213" s="233">
        <f>L213</f>
        <v>87129.700000000012</v>
      </c>
      <c r="I213" s="233">
        <v>85842.1</v>
      </c>
      <c r="J213" s="233">
        <v>1287.5999999999999</v>
      </c>
      <c r="K213" s="233">
        <v>0</v>
      </c>
      <c r="L213" s="233">
        <f>I213+J213+K213</f>
        <v>87129.700000000012</v>
      </c>
      <c r="M213" s="248">
        <f t="shared" ref="M213:M221" si="73">Q213</f>
        <v>11095.55</v>
      </c>
      <c r="N213" s="233">
        <v>10998.4</v>
      </c>
      <c r="O213" s="233">
        <v>97.15</v>
      </c>
      <c r="P213" s="248"/>
      <c r="Q213" s="248">
        <f>O213+N213+P213</f>
        <v>11095.55</v>
      </c>
      <c r="R213" s="238">
        <v>546</v>
      </c>
      <c r="S213" s="238">
        <v>546</v>
      </c>
      <c r="T213" s="238"/>
    </row>
    <row r="214" spans="1:20" ht="36" customHeight="1">
      <c r="A214" s="461"/>
      <c r="B214" s="466"/>
      <c r="C214" s="336" t="s">
        <v>776</v>
      </c>
      <c r="D214" s="284" t="s">
        <v>504</v>
      </c>
      <c r="E214" s="284" t="s">
        <v>505</v>
      </c>
      <c r="F214" s="6" t="s">
        <v>777</v>
      </c>
      <c r="G214" s="250">
        <v>665</v>
      </c>
      <c r="H214" s="233">
        <f>L214</f>
        <v>4351.7</v>
      </c>
      <c r="I214" s="233">
        <v>4351.7</v>
      </c>
      <c r="J214" s="233">
        <v>0</v>
      </c>
      <c r="K214" s="233">
        <v>0</v>
      </c>
      <c r="L214" s="233">
        <f>I214+J214+K214</f>
        <v>4351.7</v>
      </c>
      <c r="M214" s="248">
        <f>Q214</f>
        <v>178.43</v>
      </c>
      <c r="N214" s="233">
        <v>178.43</v>
      </c>
      <c r="O214" s="233">
        <v>0</v>
      </c>
      <c r="P214" s="248"/>
      <c r="Q214" s="248">
        <f>O214+N214+P214</f>
        <v>178.43</v>
      </c>
      <c r="R214" s="238">
        <v>18</v>
      </c>
      <c r="S214" s="238">
        <v>18</v>
      </c>
      <c r="T214" s="238"/>
    </row>
    <row r="215" spans="1:20" ht="69.599999999999994" customHeight="1">
      <c r="A215" s="461"/>
      <c r="B215" s="466"/>
      <c r="C215" s="336" t="s">
        <v>736</v>
      </c>
      <c r="D215" s="491" t="s">
        <v>507</v>
      </c>
      <c r="E215" s="491" t="s">
        <v>508</v>
      </c>
      <c r="F215" s="248" t="s">
        <v>737</v>
      </c>
      <c r="G215" s="250">
        <v>690</v>
      </c>
      <c r="H215" s="264">
        <f t="shared" ref="H215:H220" si="74">L215</f>
        <v>19647.599999999999</v>
      </c>
      <c r="I215" s="233">
        <v>19376.3</v>
      </c>
      <c r="J215" s="233">
        <v>271.3</v>
      </c>
      <c r="K215" s="233"/>
      <c r="L215" s="255">
        <f t="shared" ref="L215:L221" si="75">I215+J215+K215</f>
        <v>19647.599999999999</v>
      </c>
      <c r="M215" s="248">
        <f t="shared" si="73"/>
        <v>1065.3</v>
      </c>
      <c r="N215" s="233">
        <v>1044</v>
      </c>
      <c r="O215" s="233">
        <v>21.3</v>
      </c>
      <c r="P215" s="248"/>
      <c r="Q215" s="248">
        <f t="shared" ref="Q215:Q221" si="76">O215+N215+P215</f>
        <v>1065.3</v>
      </c>
      <c r="R215" s="238">
        <v>39</v>
      </c>
      <c r="S215" s="238">
        <v>39</v>
      </c>
      <c r="T215" s="238"/>
    </row>
    <row r="216" spans="1:20" ht="70.900000000000006" customHeight="1">
      <c r="A216" s="461"/>
      <c r="B216" s="466"/>
      <c r="C216" s="336" t="s">
        <v>738</v>
      </c>
      <c r="D216" s="492"/>
      <c r="E216" s="492"/>
      <c r="F216" s="248">
        <v>332.46</v>
      </c>
      <c r="G216" s="250">
        <v>31</v>
      </c>
      <c r="H216" s="264">
        <f t="shared" si="74"/>
        <v>11949.3</v>
      </c>
      <c r="I216" s="233">
        <v>11949.3</v>
      </c>
      <c r="J216" s="233">
        <v>0</v>
      </c>
      <c r="K216" s="233"/>
      <c r="L216" s="255">
        <f t="shared" si="75"/>
        <v>11949.3</v>
      </c>
      <c r="M216" s="248">
        <f t="shared" si="73"/>
        <v>0</v>
      </c>
      <c r="N216" s="233">
        <v>0</v>
      </c>
      <c r="O216" s="233"/>
      <c r="P216" s="248"/>
      <c r="Q216" s="248">
        <f t="shared" si="76"/>
        <v>0</v>
      </c>
      <c r="R216" s="238">
        <v>5</v>
      </c>
      <c r="S216" s="238">
        <v>5</v>
      </c>
      <c r="T216" s="238"/>
    </row>
    <row r="217" spans="1:20" ht="67.150000000000006" customHeight="1">
      <c r="A217" s="461"/>
      <c r="B217" s="466"/>
      <c r="C217" s="336" t="s">
        <v>509</v>
      </c>
      <c r="D217" s="284" t="s">
        <v>510</v>
      </c>
      <c r="E217" s="284" t="s">
        <v>511</v>
      </c>
      <c r="F217" s="313">
        <v>0.35</v>
      </c>
      <c r="G217" s="250">
        <v>7</v>
      </c>
      <c r="H217" s="264">
        <f t="shared" si="74"/>
        <v>36.5</v>
      </c>
      <c r="I217" s="233">
        <v>29.4</v>
      </c>
      <c r="J217" s="233">
        <v>7.1</v>
      </c>
      <c r="K217" s="233"/>
      <c r="L217" s="255">
        <f t="shared" si="75"/>
        <v>36.5</v>
      </c>
      <c r="M217" s="248">
        <f t="shared" si="73"/>
        <v>0</v>
      </c>
      <c r="N217" s="233"/>
      <c r="O217" s="233"/>
      <c r="P217" s="248"/>
      <c r="Q217" s="248">
        <f t="shared" si="76"/>
        <v>0</v>
      </c>
      <c r="R217" s="27">
        <v>0</v>
      </c>
      <c r="S217" s="27">
        <v>0</v>
      </c>
      <c r="T217" s="27"/>
    </row>
    <row r="218" spans="1:20" ht="67.150000000000006" customHeight="1">
      <c r="A218" s="461"/>
      <c r="B218" s="466"/>
      <c r="C218" s="336" t="s">
        <v>512</v>
      </c>
      <c r="D218" s="314" t="s">
        <v>82</v>
      </c>
      <c r="E218" s="284" t="s">
        <v>513</v>
      </c>
      <c r="F218" s="315">
        <v>15</v>
      </c>
      <c r="G218" s="250">
        <v>9</v>
      </c>
      <c r="H218" s="264">
        <f t="shared" si="74"/>
        <v>1638</v>
      </c>
      <c r="I218" s="233">
        <v>1620</v>
      </c>
      <c r="J218" s="233">
        <v>18</v>
      </c>
      <c r="K218" s="233"/>
      <c r="L218" s="255">
        <f t="shared" si="75"/>
        <v>1638</v>
      </c>
      <c r="M218" s="248">
        <f t="shared" si="73"/>
        <v>76.3</v>
      </c>
      <c r="N218" s="233">
        <v>75</v>
      </c>
      <c r="O218" s="233">
        <v>1.3</v>
      </c>
      <c r="P218" s="248"/>
      <c r="Q218" s="248">
        <f t="shared" si="76"/>
        <v>76.3</v>
      </c>
      <c r="R218" s="238">
        <v>1</v>
      </c>
      <c r="S218" s="238">
        <v>1</v>
      </c>
      <c r="T218" s="238"/>
    </row>
    <row r="219" spans="1:20" ht="83.45" customHeight="1">
      <c r="A219" s="461"/>
      <c r="B219" s="466"/>
      <c r="C219" s="254" t="s">
        <v>514</v>
      </c>
      <c r="D219" s="314"/>
      <c r="E219" s="233" t="s">
        <v>515</v>
      </c>
      <c r="F219" s="248" t="s">
        <v>707</v>
      </c>
      <c r="G219" s="245" t="s">
        <v>708</v>
      </c>
      <c r="H219" s="264">
        <f t="shared" si="74"/>
        <v>849.3</v>
      </c>
      <c r="I219" s="233">
        <v>840</v>
      </c>
      <c r="J219" s="233">
        <v>9.3000000000000007</v>
      </c>
      <c r="K219" s="233"/>
      <c r="L219" s="255">
        <f t="shared" si="75"/>
        <v>849.3</v>
      </c>
      <c r="M219" s="248">
        <f t="shared" si="73"/>
        <v>46.3</v>
      </c>
      <c r="N219" s="233">
        <v>46</v>
      </c>
      <c r="O219" s="233">
        <v>0.3</v>
      </c>
      <c r="P219" s="248"/>
      <c r="Q219" s="248">
        <f t="shared" si="76"/>
        <v>46.3</v>
      </c>
      <c r="R219" s="238">
        <v>12</v>
      </c>
      <c r="S219" s="238">
        <v>12</v>
      </c>
      <c r="T219" s="238"/>
    </row>
    <row r="220" spans="1:20" ht="83.45" customHeight="1">
      <c r="A220" s="461"/>
      <c r="B220" s="466"/>
      <c r="C220" s="254" t="s">
        <v>516</v>
      </c>
      <c r="D220" s="314"/>
      <c r="E220" s="233" t="s">
        <v>517</v>
      </c>
      <c r="F220" s="248" t="s">
        <v>518</v>
      </c>
      <c r="G220" s="245" t="s">
        <v>519</v>
      </c>
      <c r="H220" s="264">
        <f t="shared" si="74"/>
        <v>1455.9</v>
      </c>
      <c r="I220" s="233">
        <v>1440</v>
      </c>
      <c r="J220" s="233">
        <v>15.9</v>
      </c>
      <c r="K220" s="233"/>
      <c r="L220" s="255">
        <f t="shared" si="75"/>
        <v>1455.9</v>
      </c>
      <c r="M220" s="248">
        <f t="shared" si="73"/>
        <v>111.1</v>
      </c>
      <c r="N220" s="233">
        <v>110</v>
      </c>
      <c r="O220" s="233">
        <v>1.1000000000000001</v>
      </c>
      <c r="P220" s="248"/>
      <c r="Q220" s="248">
        <f t="shared" si="76"/>
        <v>111.1</v>
      </c>
      <c r="R220" s="238">
        <v>8</v>
      </c>
      <c r="S220" s="238">
        <v>8</v>
      </c>
      <c r="T220" s="238"/>
    </row>
    <row r="221" spans="1:20" ht="83.45" customHeight="1">
      <c r="A221" s="462"/>
      <c r="B221" s="466"/>
      <c r="C221" s="254" t="s">
        <v>520</v>
      </c>
      <c r="D221" s="314"/>
      <c r="E221" s="233" t="s">
        <v>521</v>
      </c>
      <c r="F221" s="248" t="s">
        <v>522</v>
      </c>
      <c r="G221" s="245" t="s">
        <v>478</v>
      </c>
      <c r="H221" s="264">
        <v>303.3</v>
      </c>
      <c r="I221" s="233">
        <v>300</v>
      </c>
      <c r="J221" s="233">
        <v>3.3</v>
      </c>
      <c r="K221" s="233"/>
      <c r="L221" s="255">
        <f t="shared" si="75"/>
        <v>303.3</v>
      </c>
      <c r="M221" s="248">
        <f t="shared" si="73"/>
        <v>50</v>
      </c>
      <c r="N221" s="233">
        <v>50</v>
      </c>
      <c r="O221" s="233"/>
      <c r="P221" s="248"/>
      <c r="Q221" s="248">
        <f t="shared" si="76"/>
        <v>50</v>
      </c>
      <c r="R221" s="238">
        <v>4</v>
      </c>
      <c r="S221" s="238">
        <v>4</v>
      </c>
      <c r="T221" s="238"/>
    </row>
    <row r="222" spans="1:20" s="10" customFormat="1" ht="22.5" customHeight="1">
      <c r="A222" s="21"/>
      <c r="B222" s="316" t="s">
        <v>23</v>
      </c>
      <c r="C222" s="337"/>
      <c r="D222" s="21"/>
      <c r="E222" s="21"/>
      <c r="F222" s="317"/>
      <c r="G222" s="21"/>
      <c r="H222" s="21">
        <f>H221+H220+H219+H218+H217+H216+H215+H214+H213</f>
        <v>127361.3</v>
      </c>
      <c r="I222" s="21">
        <f>I221+I220+I219+I218+I217+I216+I215+I214+I213</f>
        <v>125748.8</v>
      </c>
      <c r="J222" s="21">
        <f t="shared" ref="J222:K222" si="77">J221+J220+J219+J218+J217+J216+J215+J213</f>
        <v>1612.5</v>
      </c>
      <c r="K222" s="21">
        <f t="shared" si="77"/>
        <v>0</v>
      </c>
      <c r="L222" s="21">
        <f>L221+L220+L219+L218+L217+L216+L215+L214+L213</f>
        <v>127361.3</v>
      </c>
      <c r="M222" s="21">
        <f t="shared" ref="M222:Q222" si="78">M221+M220+M219+M218+M217+M216+M215+M214+M213</f>
        <v>12622.98</v>
      </c>
      <c r="N222" s="21">
        <f t="shared" si="78"/>
        <v>12501.83</v>
      </c>
      <c r="O222" s="21">
        <f t="shared" si="78"/>
        <v>121.15</v>
      </c>
      <c r="P222" s="21">
        <f t="shared" si="78"/>
        <v>0</v>
      </c>
      <c r="Q222" s="21">
        <f t="shared" si="78"/>
        <v>12622.98</v>
      </c>
      <c r="R222" s="21"/>
      <c r="S222" s="21"/>
      <c r="T222" s="21"/>
    </row>
    <row r="223" spans="1:20" s="290" customFormat="1" ht="89.25">
      <c r="A223" s="282" t="s">
        <v>523</v>
      </c>
      <c r="B223" s="318" t="s">
        <v>524</v>
      </c>
      <c r="C223" s="338" t="s">
        <v>741</v>
      </c>
      <c r="D223" s="230" t="s">
        <v>525</v>
      </c>
      <c r="E223" s="230" t="s">
        <v>526</v>
      </c>
      <c r="F223" s="289">
        <v>80.3</v>
      </c>
      <c r="G223" s="319">
        <v>20</v>
      </c>
      <c r="H223" s="306">
        <f>L223</f>
        <v>19406.900000000001</v>
      </c>
      <c r="I223" s="258">
        <v>19272</v>
      </c>
      <c r="J223" s="258">
        <v>134.9</v>
      </c>
      <c r="K223" s="258"/>
      <c r="L223" s="258">
        <f>I223+J223+K223</f>
        <v>19406.900000000001</v>
      </c>
      <c r="M223" s="289">
        <f>Q223</f>
        <v>1618.88</v>
      </c>
      <c r="N223" s="289">
        <v>1604</v>
      </c>
      <c r="O223" s="289">
        <v>14.88</v>
      </c>
      <c r="P223" s="289"/>
      <c r="Q223" s="289">
        <f>N223+O223+P223</f>
        <v>1618.88</v>
      </c>
      <c r="R223" s="282">
        <v>21</v>
      </c>
      <c r="S223" s="282">
        <v>21</v>
      </c>
      <c r="T223" s="282"/>
    </row>
    <row r="224" spans="1:20" s="10" customFormat="1" ht="21.75" customHeight="1">
      <c r="A224" s="21"/>
      <c r="B224" s="251" t="s">
        <v>23</v>
      </c>
      <c r="C224" s="251"/>
      <c r="D224" s="256"/>
      <c r="E224" s="256"/>
      <c r="F224" s="21"/>
      <c r="G224" s="21"/>
      <c r="H224" s="256">
        <f>SUM(H223)</f>
        <v>19406.900000000001</v>
      </c>
      <c r="I224" s="256">
        <f t="shared" ref="I224:Q224" si="79">SUM(I223)</f>
        <v>19272</v>
      </c>
      <c r="J224" s="256">
        <f t="shared" si="79"/>
        <v>134.9</v>
      </c>
      <c r="K224" s="256">
        <f t="shared" si="79"/>
        <v>0</v>
      </c>
      <c r="L224" s="256">
        <f t="shared" si="79"/>
        <v>19406.900000000001</v>
      </c>
      <c r="M224" s="256">
        <f t="shared" si="79"/>
        <v>1618.88</v>
      </c>
      <c r="N224" s="256">
        <f t="shared" si="79"/>
        <v>1604</v>
      </c>
      <c r="O224" s="256">
        <f>SUM(O223)</f>
        <v>14.88</v>
      </c>
      <c r="P224" s="256">
        <f t="shared" si="79"/>
        <v>0</v>
      </c>
      <c r="Q224" s="256">
        <f t="shared" si="79"/>
        <v>1618.88</v>
      </c>
      <c r="R224" s="256"/>
      <c r="S224" s="256"/>
      <c r="T224" s="256"/>
    </row>
    <row r="225" spans="1:21" s="290" customFormat="1" ht="63.75">
      <c r="A225" s="282" t="s">
        <v>527</v>
      </c>
      <c r="B225" s="318" t="s">
        <v>528</v>
      </c>
      <c r="C225" s="338" t="s">
        <v>742</v>
      </c>
      <c r="D225" s="230" t="s">
        <v>529</v>
      </c>
      <c r="E225" s="230" t="s">
        <v>530</v>
      </c>
      <c r="F225" s="289">
        <v>33</v>
      </c>
      <c r="G225" s="319">
        <v>237</v>
      </c>
      <c r="H225" s="306">
        <f>L225</f>
        <v>94537.1</v>
      </c>
      <c r="I225" s="258">
        <v>93852</v>
      </c>
      <c r="J225" s="258">
        <v>685.1</v>
      </c>
      <c r="K225" s="258"/>
      <c r="L225" s="258">
        <f>I225+J225+K225</f>
        <v>94537.1</v>
      </c>
      <c r="M225" s="289">
        <f>Q225</f>
        <v>7674.2</v>
      </c>
      <c r="N225" s="289">
        <v>7608.3</v>
      </c>
      <c r="O225" s="289">
        <v>65.900000000000006</v>
      </c>
      <c r="P225" s="289"/>
      <c r="Q225" s="289">
        <f>N225+O225+P225</f>
        <v>7674.2</v>
      </c>
      <c r="R225" s="282">
        <v>231</v>
      </c>
      <c r="S225" s="282">
        <v>231</v>
      </c>
      <c r="T225" s="282"/>
    </row>
    <row r="226" spans="1:21" s="10" customFormat="1">
      <c r="A226" s="21"/>
      <c r="B226" s="251" t="s">
        <v>23</v>
      </c>
      <c r="C226" s="251"/>
      <c r="D226" s="256"/>
      <c r="E226" s="256"/>
      <c r="F226" s="21"/>
      <c r="G226" s="21"/>
      <c r="H226" s="256">
        <f>SUM(H225)</f>
        <v>94537.1</v>
      </c>
      <c r="I226" s="256">
        <f t="shared" ref="I226:Q226" si="80">SUM(I225)</f>
        <v>93852</v>
      </c>
      <c r="J226" s="256">
        <f t="shared" si="80"/>
        <v>685.1</v>
      </c>
      <c r="K226" s="256">
        <f t="shared" si="80"/>
        <v>0</v>
      </c>
      <c r="L226" s="256">
        <f t="shared" si="80"/>
        <v>94537.1</v>
      </c>
      <c r="M226" s="256">
        <f t="shared" si="80"/>
        <v>7674.2</v>
      </c>
      <c r="N226" s="256">
        <f t="shared" si="80"/>
        <v>7608.3</v>
      </c>
      <c r="O226" s="256">
        <f t="shared" si="80"/>
        <v>65.900000000000006</v>
      </c>
      <c r="P226" s="256">
        <f t="shared" si="80"/>
        <v>0</v>
      </c>
      <c r="Q226" s="256">
        <f t="shared" si="80"/>
        <v>7674.2</v>
      </c>
      <c r="R226" s="256"/>
      <c r="S226" s="256"/>
      <c r="T226" s="256"/>
    </row>
    <row r="227" spans="1:21" ht="19.5" customHeight="1">
      <c r="A227" s="478" t="s">
        <v>531</v>
      </c>
      <c r="B227" s="478"/>
      <c r="C227" s="478"/>
      <c r="D227" s="478"/>
      <c r="E227" s="478"/>
      <c r="F227" s="478"/>
      <c r="G227" s="281"/>
      <c r="H227" s="21"/>
      <c r="I227" s="21"/>
      <c r="J227" s="21"/>
      <c r="K227" s="21"/>
      <c r="L227" s="21"/>
      <c r="M227" s="248"/>
      <c r="N227" s="248"/>
      <c r="O227" s="248"/>
      <c r="P227" s="248"/>
      <c r="Q227" s="248"/>
      <c r="R227" s="27"/>
      <c r="S227" s="27"/>
      <c r="T227" s="27"/>
    </row>
    <row r="228" spans="1:21" ht="92.45" customHeight="1">
      <c r="A228" s="456" t="s">
        <v>15</v>
      </c>
      <c r="B228" s="466" t="s">
        <v>532</v>
      </c>
      <c r="C228" s="466" t="s">
        <v>533</v>
      </c>
      <c r="D228" s="470" t="s">
        <v>534</v>
      </c>
      <c r="E228" s="470" t="s">
        <v>709</v>
      </c>
      <c r="F228" s="456"/>
      <c r="G228" s="489"/>
      <c r="H228" s="483">
        <v>200</v>
      </c>
      <c r="I228" s="493">
        <v>200</v>
      </c>
      <c r="J228" s="471"/>
      <c r="K228" s="471"/>
      <c r="L228" s="471">
        <f t="shared" ref="L228:L229" si="81">I228+J228+K228</f>
        <v>200</v>
      </c>
      <c r="M228" s="457">
        <f>SUM(N228:P228)</f>
        <v>0</v>
      </c>
      <c r="N228" s="457">
        <v>0</v>
      </c>
      <c r="O228" s="457">
        <v>0</v>
      </c>
      <c r="P228" s="457">
        <v>0</v>
      </c>
      <c r="Q228" s="457">
        <f>N228</f>
        <v>0</v>
      </c>
      <c r="R228" s="489" t="s">
        <v>38</v>
      </c>
      <c r="S228" s="489" t="s">
        <v>38</v>
      </c>
      <c r="T228" s="245"/>
    </row>
    <row r="229" spans="1:21" ht="46.5" customHeight="1">
      <c r="A229" s="456"/>
      <c r="B229" s="466"/>
      <c r="C229" s="466"/>
      <c r="D229" s="470"/>
      <c r="E229" s="470"/>
      <c r="F229" s="456"/>
      <c r="G229" s="489"/>
      <c r="H229" s="483"/>
      <c r="I229" s="493"/>
      <c r="J229" s="471"/>
      <c r="K229" s="471"/>
      <c r="L229" s="471">
        <f t="shared" si="81"/>
        <v>0</v>
      </c>
      <c r="M229" s="457"/>
      <c r="N229" s="457"/>
      <c r="O229" s="457"/>
      <c r="P229" s="457"/>
      <c r="Q229" s="457"/>
      <c r="R229" s="489"/>
      <c r="S229" s="489"/>
      <c r="T229" s="245"/>
    </row>
    <row r="230" spans="1:21" s="10" customFormat="1">
      <c r="A230" s="21"/>
      <c r="B230" s="251" t="s">
        <v>23</v>
      </c>
      <c r="C230" s="251"/>
      <c r="D230" s="21"/>
      <c r="E230" s="21"/>
      <c r="F230" s="21"/>
      <c r="G230" s="21"/>
      <c r="H230" s="21">
        <f t="shared" ref="H230:Q230" si="82">SUM(H228:H229)</f>
        <v>200</v>
      </c>
      <c r="I230" s="21">
        <f>SUM(I228:I228)</f>
        <v>200</v>
      </c>
      <c r="J230" s="21">
        <f t="shared" si="82"/>
        <v>0</v>
      </c>
      <c r="K230" s="21">
        <f t="shared" si="82"/>
        <v>0</v>
      </c>
      <c r="L230" s="21">
        <f t="shared" si="82"/>
        <v>200</v>
      </c>
      <c r="M230" s="21">
        <f t="shared" si="82"/>
        <v>0</v>
      </c>
      <c r="N230" s="21">
        <f t="shared" si="82"/>
        <v>0</v>
      </c>
      <c r="O230" s="21">
        <f t="shared" si="82"/>
        <v>0</v>
      </c>
      <c r="P230" s="21">
        <f t="shared" si="82"/>
        <v>0</v>
      </c>
      <c r="Q230" s="21">
        <f t="shared" si="82"/>
        <v>0</v>
      </c>
      <c r="R230" s="21"/>
      <c r="S230" s="21"/>
      <c r="T230" s="21"/>
    </row>
    <row r="231" spans="1:21" ht="47.45" customHeight="1">
      <c r="A231" s="27" t="s">
        <v>24</v>
      </c>
      <c r="B231" s="326" t="s">
        <v>535</v>
      </c>
      <c r="C231" s="254" t="s">
        <v>536</v>
      </c>
      <c r="D231" s="247" t="s">
        <v>537</v>
      </c>
      <c r="E231" s="247" t="s">
        <v>538</v>
      </c>
      <c r="F231" s="248" t="s">
        <v>444</v>
      </c>
      <c r="G231" s="250">
        <v>245</v>
      </c>
      <c r="H231" s="255">
        <f>L231</f>
        <v>7467.6</v>
      </c>
      <c r="I231" s="255">
        <v>7350</v>
      </c>
      <c r="J231" s="255">
        <v>117.6</v>
      </c>
      <c r="K231" s="255">
        <v>0</v>
      </c>
      <c r="L231" s="255">
        <f>J231+I231+K231</f>
        <v>7467.6</v>
      </c>
      <c r="M231" s="248">
        <f>Q231</f>
        <v>918.30000000000007</v>
      </c>
      <c r="N231" s="248">
        <v>909.2</v>
      </c>
      <c r="O231" s="248">
        <v>9.1</v>
      </c>
      <c r="P231" s="248"/>
      <c r="Q231" s="248">
        <f>O231+N231</f>
        <v>918.30000000000007</v>
      </c>
      <c r="R231" s="244">
        <v>41</v>
      </c>
      <c r="S231" s="244">
        <v>41</v>
      </c>
      <c r="T231" s="244"/>
    </row>
    <row r="232" spans="1:21" s="10" customFormat="1">
      <c r="A232" s="21"/>
      <c r="B232" s="327" t="s">
        <v>23</v>
      </c>
      <c r="C232" s="251"/>
      <c r="D232" s="21"/>
      <c r="E232" s="21"/>
      <c r="F232" s="21"/>
      <c r="G232" s="21"/>
      <c r="H232" s="256">
        <f>SUM(H231)</f>
        <v>7467.6</v>
      </c>
      <c r="I232" s="256">
        <f t="shared" ref="I232:Q232" si="83">SUM(I231)</f>
        <v>7350</v>
      </c>
      <c r="J232" s="256">
        <f t="shared" si="83"/>
        <v>117.6</v>
      </c>
      <c r="K232" s="256">
        <f t="shared" si="83"/>
        <v>0</v>
      </c>
      <c r="L232" s="256">
        <f t="shared" si="83"/>
        <v>7467.6</v>
      </c>
      <c r="M232" s="256">
        <f t="shared" si="83"/>
        <v>918.30000000000007</v>
      </c>
      <c r="N232" s="256">
        <f t="shared" si="83"/>
        <v>909.2</v>
      </c>
      <c r="O232" s="256">
        <f t="shared" si="83"/>
        <v>9.1</v>
      </c>
      <c r="P232" s="256">
        <f t="shared" si="83"/>
        <v>0</v>
      </c>
      <c r="Q232" s="256">
        <f t="shared" si="83"/>
        <v>918.30000000000007</v>
      </c>
      <c r="R232" s="256"/>
      <c r="S232" s="256"/>
      <c r="T232" s="256"/>
    </row>
    <row r="233" spans="1:21" ht="27" customHeight="1">
      <c r="A233" s="460" t="s">
        <v>28</v>
      </c>
      <c r="B233" s="466" t="s">
        <v>539</v>
      </c>
      <c r="C233" s="254" t="s">
        <v>540</v>
      </c>
      <c r="D233" s="470" t="s">
        <v>541</v>
      </c>
      <c r="E233" s="320"/>
      <c r="F233" s="27"/>
      <c r="G233" s="250"/>
      <c r="H233" s="255"/>
      <c r="I233" s="233"/>
      <c r="J233" s="233"/>
      <c r="K233" s="233"/>
      <c r="L233" s="233"/>
      <c r="M233" s="248"/>
      <c r="N233" s="248"/>
      <c r="O233" s="248"/>
      <c r="P233" s="248"/>
      <c r="Q233" s="248"/>
      <c r="R233" s="27"/>
      <c r="S233" s="27"/>
      <c r="T233" s="27"/>
    </row>
    <row r="234" spans="1:21" ht="24">
      <c r="A234" s="461"/>
      <c r="B234" s="466"/>
      <c r="C234" s="254" t="s">
        <v>542</v>
      </c>
      <c r="D234" s="470"/>
      <c r="E234" s="250" t="s">
        <v>543</v>
      </c>
      <c r="F234" s="248" t="s">
        <v>544</v>
      </c>
      <c r="G234" s="319"/>
      <c r="H234" s="255">
        <f t="shared" ref="H234:H247" si="84">L234</f>
        <v>173.4</v>
      </c>
      <c r="I234" s="233"/>
      <c r="J234" s="233">
        <v>173.4</v>
      </c>
      <c r="K234" s="233"/>
      <c r="L234" s="233">
        <f>I234+J234+K234</f>
        <v>173.4</v>
      </c>
      <c r="M234" s="248">
        <f>Q234</f>
        <v>0</v>
      </c>
      <c r="N234" s="248">
        <v>0</v>
      </c>
      <c r="O234" s="248">
        <v>0</v>
      </c>
      <c r="P234" s="248">
        <v>0</v>
      </c>
      <c r="Q234" s="248">
        <f>N234+O234+P234</f>
        <v>0</v>
      </c>
      <c r="R234" s="27">
        <v>0</v>
      </c>
      <c r="S234" s="27">
        <v>0</v>
      </c>
      <c r="T234" s="27"/>
    </row>
    <row r="235" spans="1:21" ht="74.25" customHeight="1">
      <c r="A235" s="461"/>
      <c r="B235" s="466"/>
      <c r="C235" s="318" t="s">
        <v>545</v>
      </c>
      <c r="D235" s="470"/>
      <c r="E235" s="250" t="s">
        <v>546</v>
      </c>
      <c r="F235" s="248" t="s">
        <v>717</v>
      </c>
      <c r="G235" s="319">
        <v>92</v>
      </c>
      <c r="H235" s="255">
        <f t="shared" si="84"/>
        <v>3480</v>
      </c>
      <c r="I235" s="233"/>
      <c r="J235" s="233"/>
      <c r="K235" s="233">
        <v>3480</v>
      </c>
      <c r="L235" s="233">
        <f t="shared" ref="L235:L247" si="85">I235+J235+K235</f>
        <v>3480</v>
      </c>
      <c r="M235" s="248">
        <f>Q235</f>
        <v>0</v>
      </c>
      <c r="N235" s="248"/>
      <c r="O235" s="248">
        <v>0</v>
      </c>
      <c r="P235" s="248">
        <v>0</v>
      </c>
      <c r="Q235" s="248">
        <f>N235+O235+P235</f>
        <v>0</v>
      </c>
      <c r="R235" s="244">
        <v>0</v>
      </c>
      <c r="S235" s="244">
        <v>0</v>
      </c>
      <c r="T235" s="244"/>
      <c r="U235" s="243"/>
    </row>
    <row r="236" spans="1:21" ht="168" customHeight="1">
      <c r="A236" s="461"/>
      <c r="B236" s="466"/>
      <c r="C236" s="318" t="s">
        <v>547</v>
      </c>
      <c r="D236" s="470"/>
      <c r="E236" s="250" t="s">
        <v>548</v>
      </c>
      <c r="F236" s="27" t="s">
        <v>717</v>
      </c>
      <c r="G236" s="319">
        <v>24</v>
      </c>
      <c r="H236" s="260">
        <f>I236+J236+K236</f>
        <v>906.6</v>
      </c>
      <c r="I236" s="233"/>
      <c r="J236" s="233"/>
      <c r="K236" s="233">
        <v>906.6</v>
      </c>
      <c r="L236" s="233">
        <f t="shared" si="85"/>
        <v>906.6</v>
      </c>
      <c r="M236" s="248">
        <f>Q236</f>
        <v>0</v>
      </c>
      <c r="N236" s="248"/>
      <c r="O236" s="248">
        <v>0</v>
      </c>
      <c r="P236" s="248">
        <v>0</v>
      </c>
      <c r="Q236" s="248">
        <f t="shared" ref="Q236:Q247" si="86">N236+O236+P236</f>
        <v>0</v>
      </c>
      <c r="R236" s="244">
        <v>0</v>
      </c>
      <c r="S236" s="244">
        <v>0</v>
      </c>
      <c r="T236" s="244"/>
    </row>
    <row r="237" spans="1:21" ht="60" customHeight="1">
      <c r="A237" s="461"/>
      <c r="B237" s="466"/>
      <c r="C237" s="318" t="s">
        <v>549</v>
      </c>
      <c r="D237" s="470"/>
      <c r="E237" s="250" t="s">
        <v>550</v>
      </c>
      <c r="F237" s="27" t="s">
        <v>717</v>
      </c>
      <c r="G237" s="319">
        <v>3</v>
      </c>
      <c r="H237" s="260">
        <f t="shared" ref="H237" si="87">I237+J237+K237</f>
        <v>113.4</v>
      </c>
      <c r="I237" s="260"/>
      <c r="J237" s="260"/>
      <c r="K237" s="260">
        <v>113.4</v>
      </c>
      <c r="L237" s="233">
        <f t="shared" si="85"/>
        <v>113.4</v>
      </c>
      <c r="M237" s="248">
        <f t="shared" ref="M237:M247" si="88">Q237</f>
        <v>0</v>
      </c>
      <c r="N237" s="248"/>
      <c r="O237" s="248">
        <v>0</v>
      </c>
      <c r="P237" s="248">
        <v>0</v>
      </c>
      <c r="Q237" s="248">
        <f t="shared" si="86"/>
        <v>0</v>
      </c>
      <c r="R237" s="244">
        <v>0</v>
      </c>
      <c r="S237" s="244">
        <v>0</v>
      </c>
      <c r="T237" s="244"/>
    </row>
    <row r="238" spans="1:21" ht="36">
      <c r="A238" s="461"/>
      <c r="B238" s="466"/>
      <c r="C238" s="318" t="s">
        <v>551</v>
      </c>
      <c r="D238" s="470"/>
      <c r="E238" s="250" t="s">
        <v>552</v>
      </c>
      <c r="F238" s="27" t="s">
        <v>718</v>
      </c>
      <c r="G238" s="321">
        <v>521</v>
      </c>
      <c r="H238" s="260">
        <f>K238+J238</f>
        <v>14071.699999999999</v>
      </c>
      <c r="I238" s="260"/>
      <c r="J238" s="260">
        <v>14.4</v>
      </c>
      <c r="K238" s="260">
        <v>14057.3</v>
      </c>
      <c r="L238" s="319">
        <f>I238+J238+K238</f>
        <v>14071.699999999999</v>
      </c>
      <c r="M238" s="248">
        <f t="shared" si="88"/>
        <v>0</v>
      </c>
      <c r="N238" s="248"/>
      <c r="O238" s="248">
        <v>0</v>
      </c>
      <c r="P238" s="248">
        <v>0</v>
      </c>
      <c r="Q238" s="248">
        <f t="shared" si="86"/>
        <v>0</v>
      </c>
      <c r="R238" s="244">
        <v>0</v>
      </c>
      <c r="S238" s="244">
        <v>0</v>
      </c>
      <c r="T238" s="244"/>
    </row>
    <row r="239" spans="1:21" ht="24">
      <c r="A239" s="461"/>
      <c r="B239" s="466"/>
      <c r="C239" s="254" t="s">
        <v>553</v>
      </c>
      <c r="D239" s="470"/>
      <c r="E239" s="250" t="s">
        <v>554</v>
      </c>
      <c r="F239" s="27" t="s">
        <v>719</v>
      </c>
      <c r="G239" s="319">
        <v>20</v>
      </c>
      <c r="H239" s="260">
        <f>I239+J239</f>
        <v>5258.2</v>
      </c>
      <c r="I239" s="260">
        <v>5258.2</v>
      </c>
      <c r="J239" s="260"/>
      <c r="K239" s="260"/>
      <c r="L239" s="319">
        <f>I239+J239+K239</f>
        <v>5258.2</v>
      </c>
      <c r="M239" s="248">
        <f t="shared" si="88"/>
        <v>552.6</v>
      </c>
      <c r="N239" s="260">
        <v>552.6</v>
      </c>
      <c r="O239" s="248">
        <v>0</v>
      </c>
      <c r="P239" s="248">
        <v>0</v>
      </c>
      <c r="Q239" s="248">
        <f t="shared" si="86"/>
        <v>552.6</v>
      </c>
      <c r="R239" s="244">
        <v>2</v>
      </c>
      <c r="S239" s="244">
        <v>2</v>
      </c>
      <c r="T239" s="244"/>
    </row>
    <row r="240" spans="1:21" ht="36">
      <c r="A240" s="461"/>
      <c r="B240" s="466"/>
      <c r="C240" s="254" t="s">
        <v>555</v>
      </c>
      <c r="D240" s="470"/>
      <c r="E240" s="250" t="s">
        <v>556</v>
      </c>
      <c r="F240" s="248" t="s">
        <v>544</v>
      </c>
      <c r="G240" s="319"/>
      <c r="H240" s="255">
        <f t="shared" si="84"/>
        <v>36.4</v>
      </c>
      <c r="I240" s="233"/>
      <c r="J240" s="233">
        <v>36.4</v>
      </c>
      <c r="K240" s="233"/>
      <c r="L240" s="233">
        <f t="shared" si="85"/>
        <v>36.4</v>
      </c>
      <c r="M240" s="248">
        <f t="shared" si="88"/>
        <v>0</v>
      </c>
      <c r="N240" s="248">
        <v>0</v>
      </c>
      <c r="O240" s="248">
        <v>0</v>
      </c>
      <c r="P240" s="248">
        <v>0</v>
      </c>
      <c r="Q240" s="248">
        <f t="shared" si="86"/>
        <v>0</v>
      </c>
      <c r="R240" s="244">
        <v>0</v>
      </c>
      <c r="S240" s="244">
        <v>0</v>
      </c>
      <c r="T240" s="244"/>
    </row>
    <row r="241" spans="1:20" ht="72">
      <c r="A241" s="461"/>
      <c r="B241" s="466"/>
      <c r="C241" s="254" t="s">
        <v>557</v>
      </c>
      <c r="D241" s="470"/>
      <c r="E241" s="250" t="s">
        <v>558</v>
      </c>
      <c r="F241" s="248" t="s">
        <v>544</v>
      </c>
      <c r="G241" s="319">
        <v>173</v>
      </c>
      <c r="H241" s="255">
        <f t="shared" si="84"/>
        <v>6604.7000000000007</v>
      </c>
      <c r="I241" s="260">
        <v>826.6</v>
      </c>
      <c r="J241" s="260">
        <v>5778.1</v>
      </c>
      <c r="K241" s="233"/>
      <c r="L241" s="233">
        <f t="shared" si="85"/>
        <v>6604.7000000000007</v>
      </c>
      <c r="M241" s="248">
        <f t="shared" si="88"/>
        <v>0</v>
      </c>
      <c r="N241" s="248">
        <v>0</v>
      </c>
      <c r="O241" s="248">
        <v>0</v>
      </c>
      <c r="P241" s="248">
        <v>0</v>
      </c>
      <c r="Q241" s="248">
        <f t="shared" si="86"/>
        <v>0</v>
      </c>
      <c r="R241" s="244">
        <v>0</v>
      </c>
      <c r="S241" s="244">
        <v>0</v>
      </c>
      <c r="T241" s="244"/>
    </row>
    <row r="242" spans="1:20" ht="48">
      <c r="A242" s="461"/>
      <c r="B242" s="466"/>
      <c r="C242" s="254" t="s">
        <v>559</v>
      </c>
      <c r="D242" s="470"/>
      <c r="E242" s="250" t="s">
        <v>560</v>
      </c>
      <c r="F242" s="27" t="s">
        <v>717</v>
      </c>
      <c r="G242" s="319">
        <v>92</v>
      </c>
      <c r="H242" s="260">
        <f>I242+J242+K242</f>
        <v>581.20000000000005</v>
      </c>
      <c r="I242" s="233">
        <v>581.20000000000005</v>
      </c>
      <c r="J242" s="233"/>
      <c r="K242" s="233">
        <v>0</v>
      </c>
      <c r="L242" s="233">
        <f t="shared" si="85"/>
        <v>581.20000000000005</v>
      </c>
      <c r="M242" s="248">
        <f t="shared" si="88"/>
        <v>0</v>
      </c>
      <c r="N242" s="248">
        <v>0</v>
      </c>
      <c r="O242" s="248">
        <v>0</v>
      </c>
      <c r="P242" s="248">
        <v>0</v>
      </c>
      <c r="Q242" s="248">
        <f t="shared" si="86"/>
        <v>0</v>
      </c>
      <c r="R242" s="244">
        <v>0</v>
      </c>
      <c r="S242" s="244">
        <v>0</v>
      </c>
      <c r="T242" s="244"/>
    </row>
    <row r="243" spans="1:20" ht="36">
      <c r="A243" s="461"/>
      <c r="B243" s="466"/>
      <c r="C243" s="254" t="s">
        <v>561</v>
      </c>
      <c r="D243" s="470"/>
      <c r="E243" s="250" t="s">
        <v>562</v>
      </c>
      <c r="F243" s="248" t="s">
        <v>544</v>
      </c>
      <c r="G243" s="250"/>
      <c r="H243" s="255">
        <f t="shared" si="84"/>
        <v>621</v>
      </c>
      <c r="I243" s="233"/>
      <c r="J243" s="233">
        <v>621</v>
      </c>
      <c r="K243" s="233"/>
      <c r="L243" s="233">
        <f t="shared" si="85"/>
        <v>621</v>
      </c>
      <c r="M243" s="248">
        <f t="shared" si="88"/>
        <v>0</v>
      </c>
      <c r="N243" s="248">
        <v>0</v>
      </c>
      <c r="O243" s="248">
        <v>0</v>
      </c>
      <c r="P243" s="248">
        <v>0</v>
      </c>
      <c r="Q243" s="248">
        <f t="shared" si="86"/>
        <v>0</v>
      </c>
      <c r="R243" s="244">
        <v>0</v>
      </c>
      <c r="S243" s="244">
        <v>0</v>
      </c>
      <c r="T243" s="244"/>
    </row>
    <row r="244" spans="1:20">
      <c r="A244" s="462"/>
      <c r="B244" s="466"/>
      <c r="C244" s="254" t="s">
        <v>563</v>
      </c>
      <c r="D244" s="470"/>
      <c r="E244" s="250" t="s">
        <v>564</v>
      </c>
      <c r="F244" s="27" t="s">
        <v>718</v>
      </c>
      <c r="G244" s="319">
        <f>100-50</f>
        <v>50</v>
      </c>
      <c r="H244" s="260">
        <f>I244+J244+K244</f>
        <v>1349.1</v>
      </c>
      <c r="I244" s="260"/>
      <c r="J244" s="260"/>
      <c r="K244" s="260">
        <v>1349.1</v>
      </c>
      <c r="L244" s="233">
        <f t="shared" si="85"/>
        <v>1349.1</v>
      </c>
      <c r="M244" s="248">
        <v>0</v>
      </c>
      <c r="N244" s="248">
        <v>0</v>
      </c>
      <c r="O244" s="248">
        <v>0</v>
      </c>
      <c r="P244" s="248">
        <v>0</v>
      </c>
      <c r="Q244" s="248">
        <f t="shared" si="86"/>
        <v>0</v>
      </c>
      <c r="R244" s="244">
        <v>0</v>
      </c>
      <c r="S244" s="244">
        <v>0</v>
      </c>
      <c r="T244" s="244"/>
    </row>
    <row r="245" spans="1:20" ht="48">
      <c r="A245" s="460" t="s">
        <v>33</v>
      </c>
      <c r="B245" s="254"/>
      <c r="C245" s="254" t="s">
        <v>565</v>
      </c>
      <c r="D245" s="250"/>
      <c r="E245" s="250" t="s">
        <v>566</v>
      </c>
      <c r="F245" s="248"/>
      <c r="G245" s="319"/>
      <c r="H245" s="255"/>
      <c r="I245" s="233"/>
      <c r="J245" s="233"/>
      <c r="K245" s="233"/>
      <c r="L245" s="233">
        <f t="shared" si="85"/>
        <v>0</v>
      </c>
      <c r="M245" s="248">
        <f t="shared" si="88"/>
        <v>0</v>
      </c>
      <c r="N245" s="248"/>
      <c r="O245" s="248">
        <v>0</v>
      </c>
      <c r="P245" s="248">
        <v>0</v>
      </c>
      <c r="Q245" s="248">
        <f t="shared" si="86"/>
        <v>0</v>
      </c>
      <c r="R245" s="244">
        <v>0</v>
      </c>
      <c r="S245" s="244">
        <v>0</v>
      </c>
      <c r="T245" s="244"/>
    </row>
    <row r="246" spans="1:20" ht="36">
      <c r="A246" s="461"/>
      <c r="B246" s="466" t="s">
        <v>567</v>
      </c>
      <c r="C246" s="318" t="s">
        <v>568</v>
      </c>
      <c r="D246" s="250" t="s">
        <v>569</v>
      </c>
      <c r="E246" s="250" t="s">
        <v>558</v>
      </c>
      <c r="F246" s="248" t="s">
        <v>544</v>
      </c>
      <c r="G246" s="238"/>
      <c r="H246" s="255"/>
      <c r="I246" s="233"/>
      <c r="J246" s="233"/>
      <c r="K246" s="233"/>
      <c r="L246" s="233">
        <f t="shared" si="85"/>
        <v>0</v>
      </c>
      <c r="M246" s="248">
        <f t="shared" si="88"/>
        <v>0</v>
      </c>
      <c r="N246" s="248">
        <v>0</v>
      </c>
      <c r="O246" s="248">
        <v>0</v>
      </c>
      <c r="P246" s="248">
        <v>0</v>
      </c>
      <c r="Q246" s="248">
        <f t="shared" si="86"/>
        <v>0</v>
      </c>
      <c r="R246" s="244">
        <v>0</v>
      </c>
      <c r="S246" s="244">
        <v>0</v>
      </c>
      <c r="T246" s="244"/>
    </row>
    <row r="247" spans="1:20" ht="24">
      <c r="A247" s="462"/>
      <c r="B247" s="466"/>
      <c r="C247" s="318" t="s">
        <v>570</v>
      </c>
      <c r="D247" s="250"/>
      <c r="E247" s="320"/>
      <c r="F247" s="248" t="s">
        <v>571</v>
      </c>
      <c r="G247" s="238">
        <v>0</v>
      </c>
      <c r="H247" s="255">
        <f t="shared" si="84"/>
        <v>0</v>
      </c>
      <c r="I247" s="233"/>
      <c r="J247" s="233"/>
      <c r="K247" s="233"/>
      <c r="L247" s="233">
        <f t="shared" si="85"/>
        <v>0</v>
      </c>
      <c r="M247" s="248">
        <f t="shared" si="88"/>
        <v>0</v>
      </c>
      <c r="N247" s="248">
        <v>0</v>
      </c>
      <c r="O247" s="248">
        <v>0</v>
      </c>
      <c r="P247" s="248">
        <v>0</v>
      </c>
      <c r="Q247" s="248">
        <f t="shared" si="86"/>
        <v>0</v>
      </c>
      <c r="R247" s="244">
        <v>0</v>
      </c>
      <c r="S247" s="244">
        <v>0</v>
      </c>
      <c r="T247" s="244"/>
    </row>
    <row r="248" spans="1:20" s="10" customFormat="1" ht="23.45" customHeight="1">
      <c r="A248" s="21"/>
      <c r="B248" s="251" t="s">
        <v>23</v>
      </c>
      <c r="C248" s="251"/>
      <c r="D248" s="21"/>
      <c r="E248" s="250"/>
      <c r="F248" s="21"/>
      <c r="G248" s="21"/>
      <c r="H248" s="21">
        <f>H247+H246+H245+H244+H243+H242+H241+H240+H239+H238+H237+H236+H235+H234</f>
        <v>33195.699999999997</v>
      </c>
      <c r="I248" s="21">
        <f>I247+I246+I245+I244+I243+I242+I241+I240+I239+I238+I237+I236+I235+I234</f>
        <v>6666</v>
      </c>
      <c r="J248" s="21">
        <f t="shared" ref="J248:Q248" si="89">J247+J246+J245+J244+J243+J242+J241+J240+J239+J238+J237+J236+J235+J234</f>
        <v>6623.2999999999993</v>
      </c>
      <c r="K248" s="21">
        <f t="shared" si="89"/>
        <v>19906.399999999998</v>
      </c>
      <c r="L248" s="21">
        <f t="shared" si="89"/>
        <v>33195.699999999997</v>
      </c>
      <c r="M248" s="21">
        <f t="shared" si="89"/>
        <v>552.6</v>
      </c>
      <c r="N248" s="21">
        <f t="shared" si="89"/>
        <v>552.6</v>
      </c>
      <c r="O248" s="21">
        <f t="shared" si="89"/>
        <v>0</v>
      </c>
      <c r="P248" s="21">
        <f t="shared" si="89"/>
        <v>0</v>
      </c>
      <c r="Q248" s="21">
        <f t="shared" si="89"/>
        <v>552.6</v>
      </c>
      <c r="R248" s="21"/>
      <c r="S248" s="21"/>
      <c r="T248" s="21"/>
    </row>
    <row r="249" spans="1:20" ht="60">
      <c r="A249" s="27" t="s">
        <v>47</v>
      </c>
      <c r="B249" s="254" t="s">
        <v>572</v>
      </c>
      <c r="C249" s="254" t="s">
        <v>573</v>
      </c>
      <c r="D249" s="322" t="s">
        <v>574</v>
      </c>
      <c r="E249" s="322" t="s">
        <v>575</v>
      </c>
      <c r="F249" s="248" t="s">
        <v>710</v>
      </c>
      <c r="G249" s="250">
        <v>20</v>
      </c>
      <c r="H249" s="255">
        <f>L249</f>
        <v>58</v>
      </c>
      <c r="I249" s="233">
        <v>56.6</v>
      </c>
      <c r="J249" s="233">
        <v>1.4</v>
      </c>
      <c r="K249" s="233"/>
      <c r="L249" s="233">
        <f>J249+I249+K249</f>
        <v>58</v>
      </c>
      <c r="M249" s="248">
        <f>Q249</f>
        <v>19.151200000000003</v>
      </c>
      <c r="N249" s="248">
        <v>19.100000000000001</v>
      </c>
      <c r="O249" s="248">
        <v>5.1200000000000002E-2</v>
      </c>
      <c r="P249" s="248">
        <v>0</v>
      </c>
      <c r="Q249" s="248">
        <f>O249+N249</f>
        <v>19.151200000000003</v>
      </c>
      <c r="R249" s="244">
        <v>4</v>
      </c>
      <c r="S249" s="244">
        <v>4</v>
      </c>
      <c r="T249" s="244"/>
    </row>
    <row r="250" spans="1:20" s="10" customFormat="1">
      <c r="A250" s="21"/>
      <c r="B250" s="251" t="s">
        <v>23</v>
      </c>
      <c r="C250" s="251"/>
      <c r="D250" s="21"/>
      <c r="E250" s="21"/>
      <c r="F250" s="21"/>
      <c r="G250" s="21"/>
      <c r="H250" s="21">
        <f>SUM(H249)</f>
        <v>58</v>
      </c>
      <c r="I250" s="21">
        <f t="shared" ref="I250:Q250" si="90">SUM(I249)</f>
        <v>56.6</v>
      </c>
      <c r="J250" s="21">
        <f t="shared" si="90"/>
        <v>1.4</v>
      </c>
      <c r="K250" s="21">
        <f t="shared" si="90"/>
        <v>0</v>
      </c>
      <c r="L250" s="21">
        <f t="shared" si="90"/>
        <v>58</v>
      </c>
      <c r="M250" s="21">
        <f t="shared" si="90"/>
        <v>19.151200000000003</v>
      </c>
      <c r="N250" s="21">
        <f t="shared" si="90"/>
        <v>19.100000000000001</v>
      </c>
      <c r="O250" s="21">
        <f t="shared" si="90"/>
        <v>5.1200000000000002E-2</v>
      </c>
      <c r="P250" s="21">
        <f t="shared" si="90"/>
        <v>0</v>
      </c>
      <c r="Q250" s="21">
        <f t="shared" si="90"/>
        <v>19.151200000000003</v>
      </c>
      <c r="R250" s="21"/>
      <c r="S250" s="21"/>
      <c r="T250" s="21"/>
    </row>
    <row r="251" spans="1:20" ht="36">
      <c r="A251" s="456" t="s">
        <v>49</v>
      </c>
      <c r="B251" s="466" t="s">
        <v>576</v>
      </c>
      <c r="C251" s="254" t="s">
        <v>577</v>
      </c>
      <c r="D251" s="322" t="s">
        <v>578</v>
      </c>
      <c r="E251" s="322" t="s">
        <v>579</v>
      </c>
      <c r="F251" s="248">
        <v>2138.1999999999998</v>
      </c>
      <c r="G251" s="250">
        <v>11</v>
      </c>
      <c r="H251" s="255">
        <f>L251</f>
        <v>23520.2</v>
      </c>
      <c r="I251" s="233">
        <v>23520.2</v>
      </c>
      <c r="J251" s="233"/>
      <c r="K251" s="233"/>
      <c r="L251" s="21">
        <f>I251+J251+K251</f>
        <v>23520.2</v>
      </c>
      <c r="M251" s="248">
        <f>N251</f>
        <v>0</v>
      </c>
      <c r="N251" s="233">
        <v>0</v>
      </c>
      <c r="O251" s="248">
        <v>0</v>
      </c>
      <c r="P251" s="248">
        <v>0</v>
      </c>
      <c r="Q251" s="248">
        <f>M251</f>
        <v>0</v>
      </c>
      <c r="R251" s="244">
        <v>0</v>
      </c>
      <c r="S251" s="244">
        <v>0</v>
      </c>
      <c r="T251" s="244"/>
    </row>
    <row r="252" spans="1:20" ht="36">
      <c r="A252" s="456"/>
      <c r="B252" s="466"/>
      <c r="C252" s="254" t="s">
        <v>580</v>
      </c>
      <c r="D252" s="322" t="s">
        <v>581</v>
      </c>
      <c r="E252" s="322" t="s">
        <v>582</v>
      </c>
      <c r="F252" s="248">
        <v>100</v>
      </c>
      <c r="G252" s="250">
        <v>1</v>
      </c>
      <c r="H252" s="255">
        <f>L252</f>
        <v>100</v>
      </c>
      <c r="I252" s="233">
        <v>100</v>
      </c>
      <c r="J252" s="233"/>
      <c r="K252" s="233"/>
      <c r="L252" s="21">
        <f>I252+J252+K252</f>
        <v>100</v>
      </c>
      <c r="M252" s="248">
        <f>N252</f>
        <v>0</v>
      </c>
      <c r="N252" s="248"/>
      <c r="O252" s="248">
        <v>0</v>
      </c>
      <c r="P252" s="248">
        <v>0</v>
      </c>
      <c r="Q252" s="248">
        <f>M252</f>
        <v>0</v>
      </c>
      <c r="R252" s="244">
        <v>0</v>
      </c>
      <c r="S252" s="244">
        <v>0</v>
      </c>
      <c r="T252" s="244"/>
    </row>
    <row r="253" spans="1:20" s="10" customFormat="1">
      <c r="A253" s="21"/>
      <c r="B253" s="251" t="s">
        <v>23</v>
      </c>
      <c r="C253" s="251"/>
      <c r="D253" s="21"/>
      <c r="E253" s="21"/>
      <c r="F253" s="21"/>
      <c r="G253" s="21"/>
      <c r="H253" s="21">
        <f>SUM(H251:H252)</f>
        <v>23620.2</v>
      </c>
      <c r="I253" s="21">
        <f t="shared" ref="I253:Q253" si="91">SUM(I251:I252)</f>
        <v>23620.2</v>
      </c>
      <c r="J253" s="21">
        <f t="shared" si="91"/>
        <v>0</v>
      </c>
      <c r="K253" s="21">
        <f t="shared" si="91"/>
        <v>0</v>
      </c>
      <c r="L253" s="21">
        <f t="shared" si="91"/>
        <v>23620.2</v>
      </c>
      <c r="M253" s="21">
        <f t="shared" si="91"/>
        <v>0</v>
      </c>
      <c r="N253" s="21">
        <f t="shared" si="91"/>
        <v>0</v>
      </c>
      <c r="O253" s="21">
        <f t="shared" si="91"/>
        <v>0</v>
      </c>
      <c r="P253" s="21">
        <f t="shared" si="91"/>
        <v>0</v>
      </c>
      <c r="Q253" s="21">
        <f t="shared" si="91"/>
        <v>0</v>
      </c>
      <c r="R253" s="21"/>
      <c r="S253" s="21"/>
      <c r="T253" s="21"/>
    </row>
    <row r="254" spans="1:20" ht="51.6" customHeight="1">
      <c r="A254" s="456" t="s">
        <v>52</v>
      </c>
      <c r="B254" s="466" t="s">
        <v>583</v>
      </c>
      <c r="C254" s="254" t="s">
        <v>584</v>
      </c>
      <c r="D254" s="488" t="s">
        <v>585</v>
      </c>
      <c r="E254" s="488" t="s">
        <v>586</v>
      </c>
      <c r="F254" s="248" t="s">
        <v>711</v>
      </c>
      <c r="G254" s="250">
        <v>24</v>
      </c>
      <c r="H254" s="255">
        <f>L254</f>
        <v>8400</v>
      </c>
      <c r="I254" s="233">
        <v>8400</v>
      </c>
      <c r="J254" s="233"/>
      <c r="K254" s="233"/>
      <c r="L254" s="21">
        <f>I254+J254+K254</f>
        <v>8400</v>
      </c>
      <c r="M254" s="248">
        <f>Q254</f>
        <v>350</v>
      </c>
      <c r="N254" s="248">
        <v>350</v>
      </c>
      <c r="O254" s="248">
        <v>0</v>
      </c>
      <c r="P254" s="248">
        <v>0</v>
      </c>
      <c r="Q254" s="248">
        <f>O254+N254</f>
        <v>350</v>
      </c>
      <c r="R254" s="244">
        <v>1</v>
      </c>
      <c r="S254" s="244">
        <v>1</v>
      </c>
      <c r="T254" s="244"/>
    </row>
    <row r="255" spans="1:20" ht="36">
      <c r="A255" s="456"/>
      <c r="B255" s="466"/>
      <c r="C255" s="254" t="s">
        <v>587</v>
      </c>
      <c r="D255" s="488"/>
      <c r="E255" s="488"/>
      <c r="F255" s="248" t="s">
        <v>712</v>
      </c>
      <c r="G255" s="250">
        <v>320</v>
      </c>
      <c r="H255" s="255">
        <f>L255</f>
        <v>17977.900000000001</v>
      </c>
      <c r="I255" s="233">
        <v>17977.900000000001</v>
      </c>
      <c r="J255" s="233"/>
      <c r="K255" s="233"/>
      <c r="L255" s="21">
        <f>I255+J255+K255</f>
        <v>17977.900000000001</v>
      </c>
      <c r="M255" s="248">
        <f>Q255</f>
        <v>1299.5</v>
      </c>
      <c r="N255" s="233">
        <v>1299.5</v>
      </c>
      <c r="O255" s="248">
        <v>0</v>
      </c>
      <c r="P255" s="248">
        <v>0</v>
      </c>
      <c r="Q255" s="248">
        <f>O255+N255</f>
        <v>1299.5</v>
      </c>
      <c r="R255" s="27">
        <v>311</v>
      </c>
      <c r="S255" s="27">
        <v>311</v>
      </c>
      <c r="T255" s="27"/>
    </row>
    <row r="256" spans="1:20" s="290" customFormat="1" ht="36">
      <c r="A256" s="456"/>
      <c r="B256" s="466"/>
      <c r="C256" s="318" t="s">
        <v>588</v>
      </c>
      <c r="D256" s="323"/>
      <c r="E256" s="323" t="s">
        <v>589</v>
      </c>
      <c r="F256" s="289" t="s">
        <v>733</v>
      </c>
      <c r="G256" s="319">
        <v>8</v>
      </c>
      <c r="H256" s="258">
        <f>L256</f>
        <v>14770.5</v>
      </c>
      <c r="I256" s="260"/>
      <c r="J256" s="260"/>
      <c r="K256" s="260">
        <v>14770.5</v>
      </c>
      <c r="L256" s="296">
        <f>I256+J256+K256</f>
        <v>14770.5</v>
      </c>
      <c r="M256" s="289">
        <f>Q256</f>
        <v>0</v>
      </c>
      <c r="N256" s="260">
        <v>0</v>
      </c>
      <c r="O256" s="289">
        <v>0</v>
      </c>
      <c r="P256" s="289">
        <v>0</v>
      </c>
      <c r="Q256" s="289">
        <f>O256+N256</f>
        <v>0</v>
      </c>
      <c r="R256" s="282">
        <v>0</v>
      </c>
      <c r="S256" s="282">
        <v>0</v>
      </c>
      <c r="T256" s="282"/>
    </row>
    <row r="257" spans="1:22" s="14" customFormat="1">
      <c r="A257" s="13"/>
      <c r="B257" s="278" t="s">
        <v>23</v>
      </c>
      <c r="C257" s="278"/>
      <c r="D257" s="324"/>
      <c r="E257" s="324"/>
      <c r="F257" s="280"/>
      <c r="G257" s="281"/>
      <c r="H257" s="21">
        <f>SUM(H254:H256)</f>
        <v>41148.400000000001</v>
      </c>
      <c r="I257" s="21">
        <f t="shared" ref="I257:Q257" si="92">SUM(I254:I256)</f>
        <v>26377.9</v>
      </c>
      <c r="J257" s="21">
        <f t="shared" si="92"/>
        <v>0</v>
      </c>
      <c r="K257" s="21">
        <f t="shared" si="92"/>
        <v>14770.5</v>
      </c>
      <c r="L257" s="21">
        <f t="shared" si="92"/>
        <v>41148.400000000001</v>
      </c>
      <c r="M257" s="21">
        <f t="shared" si="92"/>
        <v>1649.5</v>
      </c>
      <c r="N257" s="21">
        <f t="shared" si="92"/>
        <v>1649.5</v>
      </c>
      <c r="O257" s="21">
        <f t="shared" si="92"/>
        <v>0</v>
      </c>
      <c r="P257" s="21">
        <f t="shared" si="92"/>
        <v>0</v>
      </c>
      <c r="Q257" s="21">
        <f t="shared" si="92"/>
        <v>1649.5</v>
      </c>
      <c r="R257" s="21"/>
      <c r="S257" s="21"/>
      <c r="T257" s="21"/>
    </row>
    <row r="258" spans="1:22" ht="60">
      <c r="A258" s="460" t="s">
        <v>59</v>
      </c>
      <c r="B258" s="466" t="s">
        <v>590</v>
      </c>
      <c r="C258" s="254" t="s">
        <v>591</v>
      </c>
      <c r="D258" s="322" t="s">
        <v>592</v>
      </c>
      <c r="E258" s="322" t="s">
        <v>593</v>
      </c>
      <c r="F258" s="248" t="s">
        <v>713</v>
      </c>
      <c r="G258" s="250">
        <v>80</v>
      </c>
      <c r="H258" s="255">
        <f t="shared" ref="H258:H263" si="93">L258</f>
        <v>467.4</v>
      </c>
      <c r="I258" s="255">
        <v>456</v>
      </c>
      <c r="J258" s="255">
        <v>11.4</v>
      </c>
      <c r="K258" s="255"/>
      <c r="L258" s="255">
        <f t="shared" ref="L258:L263" si="94">J258+I258+K258</f>
        <v>467.4</v>
      </c>
      <c r="M258" s="248">
        <f t="shared" ref="M258:M263" si="95">Q258</f>
        <v>0</v>
      </c>
      <c r="N258" s="248">
        <v>0</v>
      </c>
      <c r="O258" s="248">
        <v>0</v>
      </c>
      <c r="P258" s="248">
        <v>0</v>
      </c>
      <c r="Q258" s="248">
        <f>N258+O258</f>
        <v>0</v>
      </c>
      <c r="R258" s="244">
        <v>0</v>
      </c>
      <c r="S258" s="244">
        <v>0</v>
      </c>
      <c r="T258" s="244"/>
    </row>
    <row r="259" spans="1:22" ht="48">
      <c r="A259" s="462"/>
      <c r="B259" s="466"/>
      <c r="C259" s="254" t="s">
        <v>595</v>
      </c>
      <c r="D259" s="247" t="s">
        <v>596</v>
      </c>
      <c r="E259" s="247" t="s">
        <v>597</v>
      </c>
      <c r="F259" s="248" t="s">
        <v>598</v>
      </c>
      <c r="G259" s="250">
        <v>2</v>
      </c>
      <c r="H259" s="255">
        <f t="shared" si="93"/>
        <v>8.7000000000000011</v>
      </c>
      <c r="I259" s="255">
        <v>8.3000000000000007</v>
      </c>
      <c r="J259" s="255">
        <v>0.4</v>
      </c>
      <c r="K259" s="255"/>
      <c r="L259" s="255">
        <f t="shared" si="94"/>
        <v>8.7000000000000011</v>
      </c>
      <c r="M259" s="248">
        <f t="shared" si="95"/>
        <v>0</v>
      </c>
      <c r="N259" s="248">
        <v>0</v>
      </c>
      <c r="O259" s="248">
        <v>0</v>
      </c>
      <c r="P259" s="248">
        <v>0</v>
      </c>
      <c r="Q259" s="248">
        <f>N259+O259</f>
        <v>0</v>
      </c>
      <c r="R259" s="244">
        <v>0</v>
      </c>
      <c r="S259" s="244">
        <v>0</v>
      </c>
      <c r="T259" s="244"/>
    </row>
    <row r="260" spans="1:22" s="290" customFormat="1" ht="48">
      <c r="A260" s="456" t="s">
        <v>69</v>
      </c>
      <c r="B260" s="466" t="s">
        <v>599</v>
      </c>
      <c r="C260" s="318" t="s">
        <v>725</v>
      </c>
      <c r="D260" s="319" t="s">
        <v>600</v>
      </c>
      <c r="E260" s="319" t="s">
        <v>601</v>
      </c>
      <c r="F260" s="289" t="s">
        <v>602</v>
      </c>
      <c r="G260" s="319">
        <v>10</v>
      </c>
      <c r="H260" s="258">
        <f t="shared" si="93"/>
        <v>1980</v>
      </c>
      <c r="I260" s="260">
        <v>1980</v>
      </c>
      <c r="J260" s="260"/>
      <c r="K260" s="260"/>
      <c r="L260" s="258">
        <f t="shared" si="94"/>
        <v>1980</v>
      </c>
      <c r="M260" s="289">
        <f t="shared" si="95"/>
        <v>45.1</v>
      </c>
      <c r="N260" s="289">
        <v>45.1</v>
      </c>
      <c r="O260" s="289">
        <v>0</v>
      </c>
      <c r="P260" s="289">
        <v>0</v>
      </c>
      <c r="Q260" s="289">
        <f>N260+O260</f>
        <v>45.1</v>
      </c>
      <c r="R260" s="295">
        <v>0</v>
      </c>
      <c r="S260" s="295">
        <v>0</v>
      </c>
      <c r="T260" s="295"/>
    </row>
    <row r="261" spans="1:22" s="290" customFormat="1" ht="36">
      <c r="A261" s="456"/>
      <c r="B261" s="466"/>
      <c r="C261" s="318" t="s">
        <v>781</v>
      </c>
      <c r="D261" s="230"/>
      <c r="E261" s="230" t="s">
        <v>604</v>
      </c>
      <c r="F261" s="289">
        <v>80</v>
      </c>
      <c r="G261" s="319">
        <v>169</v>
      </c>
      <c r="H261" s="258">
        <v>11140</v>
      </c>
      <c r="I261" s="258">
        <v>11140</v>
      </c>
      <c r="J261" s="258"/>
      <c r="K261" s="258"/>
      <c r="L261" s="258">
        <f t="shared" si="94"/>
        <v>11140</v>
      </c>
      <c r="M261" s="289">
        <f t="shared" si="95"/>
        <v>362</v>
      </c>
      <c r="N261" s="289">
        <v>362</v>
      </c>
      <c r="O261" s="289">
        <v>0</v>
      </c>
      <c r="P261" s="289">
        <v>0</v>
      </c>
      <c r="Q261" s="289">
        <f>N261+O261</f>
        <v>362</v>
      </c>
      <c r="R261" s="295">
        <v>29</v>
      </c>
      <c r="S261" s="295">
        <v>29</v>
      </c>
      <c r="T261" s="295"/>
    </row>
    <row r="262" spans="1:22" ht="57.75" customHeight="1">
      <c r="A262" s="27" t="s">
        <v>268</v>
      </c>
      <c r="B262" s="254" t="s">
        <v>605</v>
      </c>
      <c r="C262" s="254" t="s">
        <v>606</v>
      </c>
      <c r="D262" s="247" t="s">
        <v>607</v>
      </c>
      <c r="E262" s="247" t="s">
        <v>621</v>
      </c>
      <c r="F262" s="248">
        <v>148.19999999999999</v>
      </c>
      <c r="G262" s="250">
        <v>2</v>
      </c>
      <c r="H262" s="255">
        <v>296.39999999999998</v>
      </c>
      <c r="I262" s="255"/>
      <c r="J262" s="255"/>
      <c r="K262" s="255">
        <v>296.39999999999998</v>
      </c>
      <c r="L262" s="255">
        <f t="shared" si="94"/>
        <v>296.39999999999998</v>
      </c>
      <c r="M262" s="248">
        <f t="shared" si="95"/>
        <v>0</v>
      </c>
      <c r="N262" s="248">
        <v>0</v>
      </c>
      <c r="O262" s="248">
        <v>0</v>
      </c>
      <c r="P262" s="248">
        <v>0</v>
      </c>
      <c r="Q262" s="248">
        <f>N262+O262+P262</f>
        <v>0</v>
      </c>
      <c r="R262" s="244">
        <v>0</v>
      </c>
      <c r="S262" s="244">
        <v>0</v>
      </c>
      <c r="T262" s="244"/>
      <c r="V262" s="6"/>
    </row>
    <row r="263" spans="1:22" ht="54" customHeight="1">
      <c r="A263" s="27" t="s">
        <v>282</v>
      </c>
      <c r="B263" s="254" t="s">
        <v>608</v>
      </c>
      <c r="C263" s="254" t="s">
        <v>609</v>
      </c>
      <c r="D263" s="250"/>
      <c r="E263" s="250" t="s">
        <v>610</v>
      </c>
      <c r="F263" s="248" t="s">
        <v>714</v>
      </c>
      <c r="G263" s="250">
        <v>1</v>
      </c>
      <c r="H263" s="255">
        <f t="shared" si="93"/>
        <v>36.5</v>
      </c>
      <c r="I263" s="255">
        <v>35.799999999999997</v>
      </c>
      <c r="J263" s="255">
        <v>0.7</v>
      </c>
      <c r="K263" s="255"/>
      <c r="L263" s="255">
        <f t="shared" si="94"/>
        <v>36.5</v>
      </c>
      <c r="M263" s="248">
        <f t="shared" si="95"/>
        <v>0</v>
      </c>
      <c r="N263" s="248">
        <v>0</v>
      </c>
      <c r="O263" s="248">
        <v>0</v>
      </c>
      <c r="P263" s="248">
        <v>0</v>
      </c>
      <c r="Q263" s="248">
        <v>0</v>
      </c>
      <c r="R263" s="244">
        <v>0</v>
      </c>
      <c r="S263" s="244">
        <v>0</v>
      </c>
      <c r="T263" s="244"/>
    </row>
    <row r="264" spans="1:22" s="10" customFormat="1">
      <c r="A264" s="21"/>
      <c r="B264" s="251" t="s">
        <v>23</v>
      </c>
      <c r="C264" s="251"/>
      <c r="D264" s="21"/>
      <c r="E264" s="21"/>
      <c r="F264" s="21"/>
      <c r="G264" s="21"/>
      <c r="H264" s="21">
        <f t="shared" ref="H264:Q264" si="96">SUM(H258:H263)</f>
        <v>13929</v>
      </c>
      <c r="I264" s="21">
        <f t="shared" si="96"/>
        <v>13620.099999999999</v>
      </c>
      <c r="J264" s="21">
        <f t="shared" si="96"/>
        <v>12.5</v>
      </c>
      <c r="K264" s="21">
        <f t="shared" si="96"/>
        <v>296.39999999999998</v>
      </c>
      <c r="L264" s="21">
        <f t="shared" si="96"/>
        <v>13929</v>
      </c>
      <c r="M264" s="21">
        <f t="shared" si="96"/>
        <v>407.1</v>
      </c>
      <c r="N264" s="21">
        <f t="shared" si="96"/>
        <v>407.1</v>
      </c>
      <c r="O264" s="21">
        <f t="shared" si="96"/>
        <v>0</v>
      </c>
      <c r="P264" s="21">
        <f t="shared" si="96"/>
        <v>0</v>
      </c>
      <c r="Q264" s="21">
        <f t="shared" si="96"/>
        <v>407.1</v>
      </c>
      <c r="R264" s="21"/>
      <c r="S264" s="21"/>
      <c r="T264" s="21"/>
    </row>
    <row r="265" spans="1:22" s="10" customFormat="1" ht="36">
      <c r="A265" s="471" t="s">
        <v>299</v>
      </c>
      <c r="B265" s="490" t="s">
        <v>611</v>
      </c>
      <c r="C265" s="263" t="s">
        <v>612</v>
      </c>
      <c r="D265" s="21"/>
      <c r="E265" s="233" t="s">
        <v>613</v>
      </c>
      <c r="F265" s="27" t="s">
        <v>544</v>
      </c>
      <c r="G265" s="321">
        <v>2</v>
      </c>
      <c r="H265" s="260">
        <f>K265</f>
        <v>1221.5999999999999</v>
      </c>
      <c r="I265" s="296"/>
      <c r="J265" s="296"/>
      <c r="K265" s="260">
        <v>1221.5999999999999</v>
      </c>
      <c r="L265" s="233">
        <f>I265+J265+K265</f>
        <v>1221.5999999999999</v>
      </c>
      <c r="M265" s="248">
        <f>Q265</f>
        <v>0</v>
      </c>
      <c r="N265" s="248">
        <v>0</v>
      </c>
      <c r="O265" s="248">
        <v>0</v>
      </c>
      <c r="P265" s="248"/>
      <c r="Q265" s="248">
        <f>N265+O265+P265</f>
        <v>0</v>
      </c>
      <c r="R265" s="244">
        <v>0</v>
      </c>
      <c r="S265" s="244">
        <v>0</v>
      </c>
      <c r="T265" s="244"/>
    </row>
    <row r="266" spans="1:22" s="10" customFormat="1" ht="36">
      <c r="A266" s="471"/>
      <c r="B266" s="490"/>
      <c r="C266" s="263" t="s">
        <v>614</v>
      </c>
      <c r="D266" s="21"/>
      <c r="E266" s="233" t="s">
        <v>615</v>
      </c>
      <c r="F266" s="321">
        <v>1</v>
      </c>
      <c r="G266" s="260">
        <f>J266</f>
        <v>0</v>
      </c>
      <c r="H266" s="260">
        <v>334.2</v>
      </c>
      <c r="I266" s="260"/>
      <c r="J266" s="260"/>
      <c r="K266" s="260">
        <v>334.2</v>
      </c>
      <c r="L266" s="233">
        <f>I266+J266+K266</f>
        <v>334.2</v>
      </c>
      <c r="M266" s="248">
        <f>Q266</f>
        <v>0</v>
      </c>
      <c r="N266" s="248">
        <v>0</v>
      </c>
      <c r="O266" s="248">
        <v>0</v>
      </c>
      <c r="P266" s="248">
        <v>0</v>
      </c>
      <c r="Q266" s="248">
        <f>N266+O266+P266</f>
        <v>0</v>
      </c>
      <c r="R266" s="244">
        <v>0</v>
      </c>
      <c r="S266" s="244">
        <v>0</v>
      </c>
      <c r="T266" s="244"/>
    </row>
    <row r="267" spans="1:22" s="10" customFormat="1">
      <c r="A267" s="21"/>
      <c r="B267" s="251" t="s">
        <v>23</v>
      </c>
      <c r="C267" s="251"/>
      <c r="D267" s="21"/>
      <c r="E267" s="21"/>
      <c r="F267" s="21"/>
      <c r="G267" s="21"/>
      <c r="H267" s="21">
        <f>H265+H266</f>
        <v>1555.8</v>
      </c>
      <c r="I267" s="21">
        <f t="shared" ref="I267:Q267" si="97">I265+I266</f>
        <v>0</v>
      </c>
      <c r="J267" s="21">
        <f t="shared" si="97"/>
        <v>0</v>
      </c>
      <c r="K267" s="21">
        <f t="shared" si="97"/>
        <v>1555.8</v>
      </c>
      <c r="L267" s="21">
        <f t="shared" si="97"/>
        <v>1555.8</v>
      </c>
      <c r="M267" s="21">
        <f t="shared" si="97"/>
        <v>0</v>
      </c>
      <c r="N267" s="21">
        <f t="shared" si="97"/>
        <v>0</v>
      </c>
      <c r="O267" s="21">
        <f t="shared" si="97"/>
        <v>0</v>
      </c>
      <c r="P267" s="21">
        <f t="shared" si="97"/>
        <v>0</v>
      </c>
      <c r="Q267" s="21">
        <f t="shared" si="97"/>
        <v>0</v>
      </c>
      <c r="R267" s="21"/>
      <c r="S267" s="21"/>
      <c r="T267" s="21"/>
    </row>
    <row r="268" spans="1:22" s="10" customFormat="1">
      <c r="A268" s="21"/>
      <c r="B268" s="251" t="s">
        <v>7</v>
      </c>
      <c r="C268" s="251"/>
      <c r="D268" s="21"/>
      <c r="E268" s="21"/>
      <c r="F268" s="21"/>
      <c r="G268" s="21"/>
      <c r="H268" s="21">
        <f>H267+H264+H257+H253+H250+H248+H232+H230+H226+H224+H222+H212+H209+H200+H146+H144+H141+H139+H137+H135+H129+H124+H121+H119+H109+H107+H87+H54+H52+H49+H45+H43+H41+H38+H36+H31+H23+H21+H14+H12+H10+H26</f>
        <v>3015417.1000000006</v>
      </c>
      <c r="I268" s="21">
        <f t="shared" ref="I268:N268" si="98">I267+I264+I257+I253+I250+I248+I232+I230+I226+I224+I222+I212+I209+I200+I146+I144+I141+I139+I137+I135+I129+I124+I121+I119+I109+I107+I87+I54+I52+I49+I45+I43+I41+I38+I36+I31+I23+I21+I14+I12+I10+I26</f>
        <v>2912913.6000000006</v>
      </c>
      <c r="J268" s="21">
        <f t="shared" si="98"/>
        <v>36024.799999999996</v>
      </c>
      <c r="K268" s="21">
        <f t="shared" si="98"/>
        <v>66478.7</v>
      </c>
      <c r="L268" s="21">
        <f>L267+L264+L257+L253+L250+L248+L232+L230+L226+L224+L222+L212+L209+L200+L146+L144+L141+L139+L137+L135+L129+L124+L121+L119+L109+L107+L87+L54+L52+L49+L45+L43+L41+L38+L36+L31+L23+L21+L14+L12+L10+L26</f>
        <v>3015417.1000000006</v>
      </c>
      <c r="M268" s="21">
        <f t="shared" ref="M268:Q268" si="99">M267+M264+M257+M253+M250+M248+M232+M230+M226+M224+M222+M212+M209+M200+M146+M144+M141+M139+M137+M135+M129+M124+M121+M119+M109+M107+M87+M54+M52+M49+M45+M43+M41+M38+M36+M31+M23+M21+M14+M12+M10+M26</f>
        <v>212923.50519999999</v>
      </c>
      <c r="N268" s="21">
        <f t="shared" si="98"/>
        <v>210203.37999999998</v>
      </c>
      <c r="O268" s="21">
        <f t="shared" si="99"/>
        <v>1895.4652000000003</v>
      </c>
      <c r="P268" s="21">
        <f t="shared" si="99"/>
        <v>824.66</v>
      </c>
      <c r="Q268" s="21">
        <f t="shared" si="99"/>
        <v>212923.50519999999</v>
      </c>
      <c r="R268" s="21"/>
      <c r="S268" s="21"/>
      <c r="T268" s="21"/>
    </row>
    <row r="269" spans="1:22" ht="28.5" customHeight="1">
      <c r="A269" s="486" t="s">
        <v>616</v>
      </c>
      <c r="B269" s="487"/>
      <c r="C269" s="487"/>
      <c r="D269" s="487"/>
      <c r="E269" s="487"/>
      <c r="F269" s="487"/>
      <c r="G269" s="487"/>
      <c r="H269" s="487"/>
      <c r="I269" s="487"/>
      <c r="J269" s="487"/>
      <c r="K269" s="487"/>
      <c r="L269" s="487"/>
      <c r="M269" s="487"/>
      <c r="N269" s="487"/>
      <c r="O269" s="487"/>
      <c r="P269" s="487"/>
      <c r="Q269" s="487"/>
      <c r="R269" s="487"/>
      <c r="S269" s="325"/>
      <c r="T269" s="325"/>
    </row>
  </sheetData>
  <mergeCells count="174">
    <mergeCell ref="T80:T81"/>
    <mergeCell ref="S228:S229"/>
    <mergeCell ref="O173:O174"/>
    <mergeCell ref="P173:P174"/>
    <mergeCell ref="Q173:Q174"/>
    <mergeCell ref="R173:R174"/>
    <mergeCell ref="I173:I174"/>
    <mergeCell ref="J173:J174"/>
    <mergeCell ref="K173:K174"/>
    <mergeCell ref="R201:R202"/>
    <mergeCell ref="I189:I190"/>
    <mergeCell ref="J189:J190"/>
    <mergeCell ref="M189:M190"/>
    <mergeCell ref="N189:N190"/>
    <mergeCell ref="L189:L190"/>
    <mergeCell ref="O189:O190"/>
    <mergeCell ref="K189:K190"/>
    <mergeCell ref="Q189:Q192"/>
    <mergeCell ref="K201:K202"/>
    <mergeCell ref="L201:L202"/>
    <mergeCell ref="M201:M202"/>
    <mergeCell ref="Q201:Q202"/>
    <mergeCell ref="I201:I202"/>
    <mergeCell ref="L173:L174"/>
    <mergeCell ref="A265:A266"/>
    <mergeCell ref="B265:B266"/>
    <mergeCell ref="A227:F227"/>
    <mergeCell ref="L228:L229"/>
    <mergeCell ref="M228:M229"/>
    <mergeCell ref="A210:A211"/>
    <mergeCell ref="B210:B211"/>
    <mergeCell ref="A201:A208"/>
    <mergeCell ref="B201:B208"/>
    <mergeCell ref="D201:D203"/>
    <mergeCell ref="E201:E203"/>
    <mergeCell ref="D215:D216"/>
    <mergeCell ref="H201:H202"/>
    <mergeCell ref="G201:G202"/>
    <mergeCell ref="B213:B221"/>
    <mergeCell ref="E215:E216"/>
    <mergeCell ref="A213:A221"/>
    <mergeCell ref="A233:A244"/>
    <mergeCell ref="H228:H229"/>
    <mergeCell ref="I228:I229"/>
    <mergeCell ref="J228:J229"/>
    <mergeCell ref="K228:K229"/>
    <mergeCell ref="J201:J202"/>
    <mergeCell ref="B258:B259"/>
    <mergeCell ref="A260:A261"/>
    <mergeCell ref="B260:B261"/>
    <mergeCell ref="O80:O81"/>
    <mergeCell ref="P80:P81"/>
    <mergeCell ref="A130:A134"/>
    <mergeCell ref="B130:B134"/>
    <mergeCell ref="H189:H190"/>
    <mergeCell ref="H173:H174"/>
    <mergeCell ref="D210:D211"/>
    <mergeCell ref="E210:E211"/>
    <mergeCell ref="B149:B199"/>
    <mergeCell ref="A149:A199"/>
    <mergeCell ref="A110:A118"/>
    <mergeCell ref="B110:B118"/>
    <mergeCell ref="A122:A123"/>
    <mergeCell ref="B122:B123"/>
    <mergeCell ref="A125:A128"/>
    <mergeCell ref="B125:B128"/>
    <mergeCell ref="M173:M174"/>
    <mergeCell ref="N173:N174"/>
    <mergeCell ref="A269:R269"/>
    <mergeCell ref="B246:B247"/>
    <mergeCell ref="A251:A252"/>
    <mergeCell ref="B251:B252"/>
    <mergeCell ref="A254:A256"/>
    <mergeCell ref="B254:B256"/>
    <mergeCell ref="D254:D255"/>
    <mergeCell ref="E254:E255"/>
    <mergeCell ref="F228:F229"/>
    <mergeCell ref="G228:G229"/>
    <mergeCell ref="N228:N229"/>
    <mergeCell ref="R228:R229"/>
    <mergeCell ref="B233:B244"/>
    <mergeCell ref="D233:D244"/>
    <mergeCell ref="Q228:Q229"/>
    <mergeCell ref="A228:A229"/>
    <mergeCell ref="B228:B229"/>
    <mergeCell ref="C228:C229"/>
    <mergeCell ref="D228:D229"/>
    <mergeCell ref="E228:E229"/>
    <mergeCell ref="A245:A247"/>
    <mergeCell ref="A258:A259"/>
    <mergeCell ref="O228:O229"/>
    <mergeCell ref="P228:P229"/>
    <mergeCell ref="A88:A106"/>
    <mergeCell ref="B88:B106"/>
    <mergeCell ref="D96:D98"/>
    <mergeCell ref="A55:A86"/>
    <mergeCell ref="B55:B86"/>
    <mergeCell ref="H80:H81"/>
    <mergeCell ref="I80:I81"/>
    <mergeCell ref="J80:J81"/>
    <mergeCell ref="K80:K81"/>
    <mergeCell ref="H63:H67"/>
    <mergeCell ref="I63:I67"/>
    <mergeCell ref="A142:A143"/>
    <mergeCell ref="B142:B143"/>
    <mergeCell ref="E173:E174"/>
    <mergeCell ref="E28:E30"/>
    <mergeCell ref="C70:C71"/>
    <mergeCell ref="D70:D71"/>
    <mergeCell ref="F62:F69"/>
    <mergeCell ref="R80:R81"/>
    <mergeCell ref="N80:N81"/>
    <mergeCell ref="N63:N67"/>
    <mergeCell ref="O63:O67"/>
    <mergeCell ref="P63:P67"/>
    <mergeCell ref="Q63:Q67"/>
    <mergeCell ref="D67:D69"/>
    <mergeCell ref="C80:C81"/>
    <mergeCell ref="E80:E81"/>
    <mergeCell ref="F80:F81"/>
    <mergeCell ref="G80:G81"/>
    <mergeCell ref="M80:M81"/>
    <mergeCell ref="D62:D66"/>
    <mergeCell ref="E62:E72"/>
    <mergeCell ref="J63:J67"/>
    <mergeCell ref="K63:K67"/>
    <mergeCell ref="L63:L67"/>
    <mergeCell ref="M63:M67"/>
    <mergeCell ref="Q80:Q81"/>
    <mergeCell ref="L80:L81"/>
    <mergeCell ref="A32:A35"/>
    <mergeCell ref="B32:B34"/>
    <mergeCell ref="D32:D34"/>
    <mergeCell ref="A39:C39"/>
    <mergeCell ref="A46:C46"/>
    <mergeCell ref="A50:C50"/>
    <mergeCell ref="D28:D30"/>
    <mergeCell ref="M5:M6"/>
    <mergeCell ref="N5:P5"/>
    <mergeCell ref="Q5:Q6"/>
    <mergeCell ref="R5:R6"/>
    <mergeCell ref="A8:A9"/>
    <mergeCell ref="B8:B9"/>
    <mergeCell ref="D17:D18"/>
    <mergeCell ref="E17:E18"/>
    <mergeCell ref="D19:D20"/>
    <mergeCell ref="E19:E20"/>
    <mergeCell ref="A7:B7"/>
    <mergeCell ref="A15:A20"/>
    <mergeCell ref="B16:B20"/>
    <mergeCell ref="T5:T6"/>
    <mergeCell ref="S80:S81"/>
    <mergeCell ref="N201:N202"/>
    <mergeCell ref="O201:O202"/>
    <mergeCell ref="P201:P202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A27:A30"/>
    <mergeCell ref="B27:B30"/>
  </mergeCells>
  <pageMargins left="0.19685039370078741" right="0.19685039370078741" top="0.39370078740157483" bottom="0.39370078740157483" header="0.31496062992125984" footer="0.31496062992125984"/>
  <pageSetup paperSize="9" scale="41" orientation="landscape" horizontalDpi="300" verticalDpi="300" r:id="rId1"/>
  <rowBreaks count="8" manualBreakCount="8">
    <brk id="45" max="16383" man="1"/>
    <brk id="72" max="16383" man="1"/>
    <brk id="99" max="16383" man="1"/>
    <brk id="129" max="16383" man="1"/>
    <brk id="156" max="16383" man="1"/>
    <brk id="192" max="16383" man="1"/>
    <brk id="216" max="16383" man="1"/>
    <brk id="238" max="16383" man="1"/>
  </rowBreaks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view="pageBreakPreview" topLeftCell="E243" zoomScale="60" zoomScaleNormal="100" workbookViewId="0">
      <selection activeCell="Z130" sqref="Z130"/>
    </sheetView>
  </sheetViews>
  <sheetFormatPr defaultColWidth="8.85546875" defaultRowHeight="12"/>
  <cols>
    <col min="1" max="1" width="5.28515625" style="2" customWidth="1"/>
    <col min="2" max="2" width="38" style="75" customWidth="1"/>
    <col min="3" max="3" width="54" style="75" customWidth="1"/>
    <col min="4" max="4" width="14.42578125" style="4" customWidth="1"/>
    <col min="5" max="5" width="14.140625" style="4" customWidth="1"/>
    <col min="6" max="6" width="11.7109375" style="31" customWidth="1"/>
    <col min="7" max="7" width="9.28515625" style="4" customWidth="1"/>
    <col min="8" max="8" width="11.28515625" style="30" customWidth="1"/>
    <col min="9" max="11" width="11" style="30" customWidth="1"/>
    <col min="12" max="12" width="9.140625" style="30" customWidth="1"/>
    <col min="13" max="13" width="14.28515625" style="31" customWidth="1"/>
    <col min="14" max="14" width="7.85546875" style="31" bestFit="1" customWidth="1"/>
    <col min="15" max="15" width="11.42578125" style="31" customWidth="1"/>
    <col min="16" max="16" width="11.28515625" style="31" bestFit="1" customWidth="1"/>
    <col min="17" max="17" width="14.85546875" style="31" customWidth="1"/>
    <col min="18" max="18" width="15.28515625" style="2" customWidth="1"/>
    <col min="19" max="20" width="14.7109375" style="2" customWidth="1"/>
    <col min="21" max="21" width="0.42578125" style="2" customWidth="1"/>
    <col min="22" max="22" width="19.28515625" style="2" hidden="1" customWidth="1"/>
    <col min="23" max="23" width="20.7109375" style="2" hidden="1" customWidth="1"/>
    <col min="24" max="28" width="8.85546875" style="2" customWidth="1"/>
    <col min="29" max="258" width="8.85546875" style="2"/>
    <col min="259" max="259" width="7.28515625" style="2" customWidth="1"/>
    <col min="260" max="260" width="39.28515625" style="2" customWidth="1"/>
    <col min="261" max="261" width="34.7109375" style="2" customWidth="1"/>
    <col min="262" max="262" width="14.42578125" style="2" customWidth="1"/>
    <col min="263" max="263" width="14.140625" style="2" customWidth="1"/>
    <col min="264" max="264" width="11.7109375" style="2" customWidth="1"/>
    <col min="265" max="265" width="9.28515625" style="2" customWidth="1"/>
    <col min="266" max="266" width="11.28515625" style="2" customWidth="1"/>
    <col min="267" max="270" width="11" style="2" customWidth="1"/>
    <col min="271" max="271" width="13.5703125" style="2" customWidth="1"/>
    <col min="272" max="274" width="12.28515625" style="2" customWidth="1"/>
    <col min="275" max="275" width="11.42578125" style="2" customWidth="1"/>
    <col min="276" max="276" width="16.42578125" style="2" customWidth="1"/>
    <col min="277" max="277" width="18" style="2" customWidth="1"/>
    <col min="278" max="278" width="19.28515625" style="2" customWidth="1"/>
    <col min="279" max="279" width="20.7109375" style="2" customWidth="1"/>
    <col min="280" max="284" width="8.85546875" style="2" customWidth="1"/>
    <col min="285" max="514" width="8.85546875" style="2"/>
    <col min="515" max="515" width="7.28515625" style="2" customWidth="1"/>
    <col min="516" max="516" width="39.28515625" style="2" customWidth="1"/>
    <col min="517" max="517" width="34.7109375" style="2" customWidth="1"/>
    <col min="518" max="518" width="14.42578125" style="2" customWidth="1"/>
    <col min="519" max="519" width="14.140625" style="2" customWidth="1"/>
    <col min="520" max="520" width="11.7109375" style="2" customWidth="1"/>
    <col min="521" max="521" width="9.28515625" style="2" customWidth="1"/>
    <col min="522" max="522" width="11.28515625" style="2" customWidth="1"/>
    <col min="523" max="526" width="11" style="2" customWidth="1"/>
    <col min="527" max="527" width="13.5703125" style="2" customWidth="1"/>
    <col min="528" max="530" width="12.28515625" style="2" customWidth="1"/>
    <col min="531" max="531" width="11.42578125" style="2" customWidth="1"/>
    <col min="532" max="532" width="16.42578125" style="2" customWidth="1"/>
    <col min="533" max="533" width="18" style="2" customWidth="1"/>
    <col min="534" max="534" width="19.28515625" style="2" customWidth="1"/>
    <col min="535" max="535" width="20.7109375" style="2" customWidth="1"/>
    <col min="536" max="540" width="8.85546875" style="2" customWidth="1"/>
    <col min="541" max="770" width="8.85546875" style="2"/>
    <col min="771" max="771" width="7.28515625" style="2" customWidth="1"/>
    <col min="772" max="772" width="39.28515625" style="2" customWidth="1"/>
    <col min="773" max="773" width="34.7109375" style="2" customWidth="1"/>
    <col min="774" max="774" width="14.42578125" style="2" customWidth="1"/>
    <col min="775" max="775" width="14.140625" style="2" customWidth="1"/>
    <col min="776" max="776" width="11.7109375" style="2" customWidth="1"/>
    <col min="777" max="777" width="9.28515625" style="2" customWidth="1"/>
    <col min="778" max="778" width="11.28515625" style="2" customWidth="1"/>
    <col min="779" max="782" width="11" style="2" customWidth="1"/>
    <col min="783" max="783" width="13.5703125" style="2" customWidth="1"/>
    <col min="784" max="786" width="12.28515625" style="2" customWidth="1"/>
    <col min="787" max="787" width="11.42578125" style="2" customWidth="1"/>
    <col min="788" max="788" width="16.42578125" style="2" customWidth="1"/>
    <col min="789" max="789" width="18" style="2" customWidth="1"/>
    <col min="790" max="790" width="19.28515625" style="2" customWidth="1"/>
    <col min="791" max="791" width="20.7109375" style="2" customWidth="1"/>
    <col min="792" max="796" width="8.85546875" style="2" customWidth="1"/>
    <col min="797" max="1026" width="8.85546875" style="2"/>
    <col min="1027" max="1027" width="7.28515625" style="2" customWidth="1"/>
    <col min="1028" max="1028" width="39.28515625" style="2" customWidth="1"/>
    <col min="1029" max="1029" width="34.7109375" style="2" customWidth="1"/>
    <col min="1030" max="1030" width="14.42578125" style="2" customWidth="1"/>
    <col min="1031" max="1031" width="14.140625" style="2" customWidth="1"/>
    <col min="1032" max="1032" width="11.7109375" style="2" customWidth="1"/>
    <col min="1033" max="1033" width="9.28515625" style="2" customWidth="1"/>
    <col min="1034" max="1034" width="11.28515625" style="2" customWidth="1"/>
    <col min="1035" max="1038" width="11" style="2" customWidth="1"/>
    <col min="1039" max="1039" width="13.5703125" style="2" customWidth="1"/>
    <col min="1040" max="1042" width="12.28515625" style="2" customWidth="1"/>
    <col min="1043" max="1043" width="11.42578125" style="2" customWidth="1"/>
    <col min="1044" max="1044" width="16.42578125" style="2" customWidth="1"/>
    <col min="1045" max="1045" width="18" style="2" customWidth="1"/>
    <col min="1046" max="1046" width="19.28515625" style="2" customWidth="1"/>
    <col min="1047" max="1047" width="20.7109375" style="2" customWidth="1"/>
    <col min="1048" max="1052" width="8.85546875" style="2" customWidth="1"/>
    <col min="1053" max="1282" width="8.85546875" style="2"/>
    <col min="1283" max="1283" width="7.28515625" style="2" customWidth="1"/>
    <col min="1284" max="1284" width="39.28515625" style="2" customWidth="1"/>
    <col min="1285" max="1285" width="34.7109375" style="2" customWidth="1"/>
    <col min="1286" max="1286" width="14.42578125" style="2" customWidth="1"/>
    <col min="1287" max="1287" width="14.140625" style="2" customWidth="1"/>
    <col min="1288" max="1288" width="11.7109375" style="2" customWidth="1"/>
    <col min="1289" max="1289" width="9.28515625" style="2" customWidth="1"/>
    <col min="1290" max="1290" width="11.28515625" style="2" customWidth="1"/>
    <col min="1291" max="1294" width="11" style="2" customWidth="1"/>
    <col min="1295" max="1295" width="13.5703125" style="2" customWidth="1"/>
    <col min="1296" max="1298" width="12.28515625" style="2" customWidth="1"/>
    <col min="1299" max="1299" width="11.42578125" style="2" customWidth="1"/>
    <col min="1300" max="1300" width="16.42578125" style="2" customWidth="1"/>
    <col min="1301" max="1301" width="18" style="2" customWidth="1"/>
    <col min="1302" max="1302" width="19.28515625" style="2" customWidth="1"/>
    <col min="1303" max="1303" width="20.7109375" style="2" customWidth="1"/>
    <col min="1304" max="1308" width="8.85546875" style="2" customWidth="1"/>
    <col min="1309" max="1538" width="8.85546875" style="2"/>
    <col min="1539" max="1539" width="7.28515625" style="2" customWidth="1"/>
    <col min="1540" max="1540" width="39.28515625" style="2" customWidth="1"/>
    <col min="1541" max="1541" width="34.7109375" style="2" customWidth="1"/>
    <col min="1542" max="1542" width="14.42578125" style="2" customWidth="1"/>
    <col min="1543" max="1543" width="14.140625" style="2" customWidth="1"/>
    <col min="1544" max="1544" width="11.7109375" style="2" customWidth="1"/>
    <col min="1545" max="1545" width="9.28515625" style="2" customWidth="1"/>
    <col min="1546" max="1546" width="11.28515625" style="2" customWidth="1"/>
    <col min="1547" max="1550" width="11" style="2" customWidth="1"/>
    <col min="1551" max="1551" width="13.5703125" style="2" customWidth="1"/>
    <col min="1552" max="1554" width="12.28515625" style="2" customWidth="1"/>
    <col min="1555" max="1555" width="11.42578125" style="2" customWidth="1"/>
    <col min="1556" max="1556" width="16.42578125" style="2" customWidth="1"/>
    <col min="1557" max="1557" width="18" style="2" customWidth="1"/>
    <col min="1558" max="1558" width="19.28515625" style="2" customWidth="1"/>
    <col min="1559" max="1559" width="20.7109375" style="2" customWidth="1"/>
    <col min="1560" max="1564" width="8.85546875" style="2" customWidth="1"/>
    <col min="1565" max="1794" width="8.85546875" style="2"/>
    <col min="1795" max="1795" width="7.28515625" style="2" customWidth="1"/>
    <col min="1796" max="1796" width="39.28515625" style="2" customWidth="1"/>
    <col min="1797" max="1797" width="34.7109375" style="2" customWidth="1"/>
    <col min="1798" max="1798" width="14.42578125" style="2" customWidth="1"/>
    <col min="1799" max="1799" width="14.140625" style="2" customWidth="1"/>
    <col min="1800" max="1800" width="11.7109375" style="2" customWidth="1"/>
    <col min="1801" max="1801" width="9.28515625" style="2" customWidth="1"/>
    <col min="1802" max="1802" width="11.28515625" style="2" customWidth="1"/>
    <col min="1803" max="1806" width="11" style="2" customWidth="1"/>
    <col min="1807" max="1807" width="13.5703125" style="2" customWidth="1"/>
    <col min="1808" max="1810" width="12.28515625" style="2" customWidth="1"/>
    <col min="1811" max="1811" width="11.42578125" style="2" customWidth="1"/>
    <col min="1812" max="1812" width="16.42578125" style="2" customWidth="1"/>
    <col min="1813" max="1813" width="18" style="2" customWidth="1"/>
    <col min="1814" max="1814" width="19.28515625" style="2" customWidth="1"/>
    <col min="1815" max="1815" width="20.7109375" style="2" customWidth="1"/>
    <col min="1816" max="1820" width="8.85546875" style="2" customWidth="1"/>
    <col min="1821" max="2050" width="8.85546875" style="2"/>
    <col min="2051" max="2051" width="7.28515625" style="2" customWidth="1"/>
    <col min="2052" max="2052" width="39.28515625" style="2" customWidth="1"/>
    <col min="2053" max="2053" width="34.7109375" style="2" customWidth="1"/>
    <col min="2054" max="2054" width="14.42578125" style="2" customWidth="1"/>
    <col min="2055" max="2055" width="14.140625" style="2" customWidth="1"/>
    <col min="2056" max="2056" width="11.7109375" style="2" customWidth="1"/>
    <col min="2057" max="2057" width="9.28515625" style="2" customWidth="1"/>
    <col min="2058" max="2058" width="11.28515625" style="2" customWidth="1"/>
    <col min="2059" max="2062" width="11" style="2" customWidth="1"/>
    <col min="2063" max="2063" width="13.5703125" style="2" customWidth="1"/>
    <col min="2064" max="2066" width="12.28515625" style="2" customWidth="1"/>
    <col min="2067" max="2067" width="11.42578125" style="2" customWidth="1"/>
    <col min="2068" max="2068" width="16.42578125" style="2" customWidth="1"/>
    <col min="2069" max="2069" width="18" style="2" customWidth="1"/>
    <col min="2070" max="2070" width="19.28515625" style="2" customWidth="1"/>
    <col min="2071" max="2071" width="20.7109375" style="2" customWidth="1"/>
    <col min="2072" max="2076" width="8.85546875" style="2" customWidth="1"/>
    <col min="2077" max="2306" width="8.85546875" style="2"/>
    <col min="2307" max="2307" width="7.28515625" style="2" customWidth="1"/>
    <col min="2308" max="2308" width="39.28515625" style="2" customWidth="1"/>
    <col min="2309" max="2309" width="34.7109375" style="2" customWidth="1"/>
    <col min="2310" max="2310" width="14.42578125" style="2" customWidth="1"/>
    <col min="2311" max="2311" width="14.140625" style="2" customWidth="1"/>
    <col min="2312" max="2312" width="11.7109375" style="2" customWidth="1"/>
    <col min="2313" max="2313" width="9.28515625" style="2" customWidth="1"/>
    <col min="2314" max="2314" width="11.28515625" style="2" customWidth="1"/>
    <col min="2315" max="2318" width="11" style="2" customWidth="1"/>
    <col min="2319" max="2319" width="13.5703125" style="2" customWidth="1"/>
    <col min="2320" max="2322" width="12.28515625" style="2" customWidth="1"/>
    <col min="2323" max="2323" width="11.42578125" style="2" customWidth="1"/>
    <col min="2324" max="2324" width="16.42578125" style="2" customWidth="1"/>
    <col min="2325" max="2325" width="18" style="2" customWidth="1"/>
    <col min="2326" max="2326" width="19.28515625" style="2" customWidth="1"/>
    <col min="2327" max="2327" width="20.7109375" style="2" customWidth="1"/>
    <col min="2328" max="2332" width="8.85546875" style="2" customWidth="1"/>
    <col min="2333" max="2562" width="8.85546875" style="2"/>
    <col min="2563" max="2563" width="7.28515625" style="2" customWidth="1"/>
    <col min="2564" max="2564" width="39.28515625" style="2" customWidth="1"/>
    <col min="2565" max="2565" width="34.7109375" style="2" customWidth="1"/>
    <col min="2566" max="2566" width="14.42578125" style="2" customWidth="1"/>
    <col min="2567" max="2567" width="14.140625" style="2" customWidth="1"/>
    <col min="2568" max="2568" width="11.7109375" style="2" customWidth="1"/>
    <col min="2569" max="2569" width="9.28515625" style="2" customWidth="1"/>
    <col min="2570" max="2570" width="11.28515625" style="2" customWidth="1"/>
    <col min="2571" max="2574" width="11" style="2" customWidth="1"/>
    <col min="2575" max="2575" width="13.5703125" style="2" customWidth="1"/>
    <col min="2576" max="2578" width="12.28515625" style="2" customWidth="1"/>
    <col min="2579" max="2579" width="11.42578125" style="2" customWidth="1"/>
    <col min="2580" max="2580" width="16.42578125" style="2" customWidth="1"/>
    <col min="2581" max="2581" width="18" style="2" customWidth="1"/>
    <col min="2582" max="2582" width="19.28515625" style="2" customWidth="1"/>
    <col min="2583" max="2583" width="20.7109375" style="2" customWidth="1"/>
    <col min="2584" max="2588" width="8.85546875" style="2" customWidth="1"/>
    <col min="2589" max="2818" width="8.85546875" style="2"/>
    <col min="2819" max="2819" width="7.28515625" style="2" customWidth="1"/>
    <col min="2820" max="2820" width="39.28515625" style="2" customWidth="1"/>
    <col min="2821" max="2821" width="34.7109375" style="2" customWidth="1"/>
    <col min="2822" max="2822" width="14.42578125" style="2" customWidth="1"/>
    <col min="2823" max="2823" width="14.140625" style="2" customWidth="1"/>
    <col min="2824" max="2824" width="11.7109375" style="2" customWidth="1"/>
    <col min="2825" max="2825" width="9.28515625" style="2" customWidth="1"/>
    <col min="2826" max="2826" width="11.28515625" style="2" customWidth="1"/>
    <col min="2827" max="2830" width="11" style="2" customWidth="1"/>
    <col min="2831" max="2831" width="13.5703125" style="2" customWidth="1"/>
    <col min="2832" max="2834" width="12.28515625" style="2" customWidth="1"/>
    <col min="2835" max="2835" width="11.42578125" style="2" customWidth="1"/>
    <col min="2836" max="2836" width="16.42578125" style="2" customWidth="1"/>
    <col min="2837" max="2837" width="18" style="2" customWidth="1"/>
    <col min="2838" max="2838" width="19.28515625" style="2" customWidth="1"/>
    <col min="2839" max="2839" width="20.7109375" style="2" customWidth="1"/>
    <col min="2840" max="2844" width="8.85546875" style="2" customWidth="1"/>
    <col min="2845" max="3074" width="8.85546875" style="2"/>
    <col min="3075" max="3075" width="7.28515625" style="2" customWidth="1"/>
    <col min="3076" max="3076" width="39.28515625" style="2" customWidth="1"/>
    <col min="3077" max="3077" width="34.7109375" style="2" customWidth="1"/>
    <col min="3078" max="3078" width="14.42578125" style="2" customWidth="1"/>
    <col min="3079" max="3079" width="14.140625" style="2" customWidth="1"/>
    <col min="3080" max="3080" width="11.7109375" style="2" customWidth="1"/>
    <col min="3081" max="3081" width="9.28515625" style="2" customWidth="1"/>
    <col min="3082" max="3082" width="11.28515625" style="2" customWidth="1"/>
    <col min="3083" max="3086" width="11" style="2" customWidth="1"/>
    <col min="3087" max="3087" width="13.5703125" style="2" customWidth="1"/>
    <col min="3088" max="3090" width="12.28515625" style="2" customWidth="1"/>
    <col min="3091" max="3091" width="11.42578125" style="2" customWidth="1"/>
    <col min="3092" max="3092" width="16.42578125" style="2" customWidth="1"/>
    <col min="3093" max="3093" width="18" style="2" customWidth="1"/>
    <col min="3094" max="3094" width="19.28515625" style="2" customWidth="1"/>
    <col min="3095" max="3095" width="20.7109375" style="2" customWidth="1"/>
    <col min="3096" max="3100" width="8.85546875" style="2" customWidth="1"/>
    <col min="3101" max="3330" width="8.85546875" style="2"/>
    <col min="3331" max="3331" width="7.28515625" style="2" customWidth="1"/>
    <col min="3332" max="3332" width="39.28515625" style="2" customWidth="1"/>
    <col min="3333" max="3333" width="34.7109375" style="2" customWidth="1"/>
    <col min="3334" max="3334" width="14.42578125" style="2" customWidth="1"/>
    <col min="3335" max="3335" width="14.140625" style="2" customWidth="1"/>
    <col min="3336" max="3336" width="11.7109375" style="2" customWidth="1"/>
    <col min="3337" max="3337" width="9.28515625" style="2" customWidth="1"/>
    <col min="3338" max="3338" width="11.28515625" style="2" customWidth="1"/>
    <col min="3339" max="3342" width="11" style="2" customWidth="1"/>
    <col min="3343" max="3343" width="13.5703125" style="2" customWidth="1"/>
    <col min="3344" max="3346" width="12.28515625" style="2" customWidth="1"/>
    <col min="3347" max="3347" width="11.42578125" style="2" customWidth="1"/>
    <col min="3348" max="3348" width="16.42578125" style="2" customWidth="1"/>
    <col min="3349" max="3349" width="18" style="2" customWidth="1"/>
    <col min="3350" max="3350" width="19.28515625" style="2" customWidth="1"/>
    <col min="3351" max="3351" width="20.7109375" style="2" customWidth="1"/>
    <col min="3352" max="3356" width="8.85546875" style="2" customWidth="1"/>
    <col min="3357" max="3586" width="8.85546875" style="2"/>
    <col min="3587" max="3587" width="7.28515625" style="2" customWidth="1"/>
    <col min="3588" max="3588" width="39.28515625" style="2" customWidth="1"/>
    <col min="3589" max="3589" width="34.7109375" style="2" customWidth="1"/>
    <col min="3590" max="3590" width="14.42578125" style="2" customWidth="1"/>
    <col min="3591" max="3591" width="14.140625" style="2" customWidth="1"/>
    <col min="3592" max="3592" width="11.7109375" style="2" customWidth="1"/>
    <col min="3593" max="3593" width="9.28515625" style="2" customWidth="1"/>
    <col min="3594" max="3594" width="11.28515625" style="2" customWidth="1"/>
    <col min="3595" max="3598" width="11" style="2" customWidth="1"/>
    <col min="3599" max="3599" width="13.5703125" style="2" customWidth="1"/>
    <col min="3600" max="3602" width="12.28515625" style="2" customWidth="1"/>
    <col min="3603" max="3603" width="11.42578125" style="2" customWidth="1"/>
    <col min="3604" max="3604" width="16.42578125" style="2" customWidth="1"/>
    <col min="3605" max="3605" width="18" style="2" customWidth="1"/>
    <col min="3606" max="3606" width="19.28515625" style="2" customWidth="1"/>
    <col min="3607" max="3607" width="20.7109375" style="2" customWidth="1"/>
    <col min="3608" max="3612" width="8.85546875" style="2" customWidth="1"/>
    <col min="3613" max="3842" width="8.85546875" style="2"/>
    <col min="3843" max="3843" width="7.28515625" style="2" customWidth="1"/>
    <col min="3844" max="3844" width="39.28515625" style="2" customWidth="1"/>
    <col min="3845" max="3845" width="34.7109375" style="2" customWidth="1"/>
    <col min="3846" max="3846" width="14.42578125" style="2" customWidth="1"/>
    <col min="3847" max="3847" width="14.140625" style="2" customWidth="1"/>
    <col min="3848" max="3848" width="11.7109375" style="2" customWidth="1"/>
    <col min="3849" max="3849" width="9.28515625" style="2" customWidth="1"/>
    <col min="3850" max="3850" width="11.28515625" style="2" customWidth="1"/>
    <col min="3851" max="3854" width="11" style="2" customWidth="1"/>
    <col min="3855" max="3855" width="13.5703125" style="2" customWidth="1"/>
    <col min="3856" max="3858" width="12.28515625" style="2" customWidth="1"/>
    <col min="3859" max="3859" width="11.42578125" style="2" customWidth="1"/>
    <col min="3860" max="3860" width="16.42578125" style="2" customWidth="1"/>
    <col min="3861" max="3861" width="18" style="2" customWidth="1"/>
    <col min="3862" max="3862" width="19.28515625" style="2" customWidth="1"/>
    <col min="3863" max="3863" width="20.7109375" style="2" customWidth="1"/>
    <col min="3864" max="3868" width="8.85546875" style="2" customWidth="1"/>
    <col min="3869" max="4098" width="8.85546875" style="2"/>
    <col min="4099" max="4099" width="7.28515625" style="2" customWidth="1"/>
    <col min="4100" max="4100" width="39.28515625" style="2" customWidth="1"/>
    <col min="4101" max="4101" width="34.7109375" style="2" customWidth="1"/>
    <col min="4102" max="4102" width="14.42578125" style="2" customWidth="1"/>
    <col min="4103" max="4103" width="14.140625" style="2" customWidth="1"/>
    <col min="4104" max="4104" width="11.7109375" style="2" customWidth="1"/>
    <col min="4105" max="4105" width="9.28515625" style="2" customWidth="1"/>
    <col min="4106" max="4106" width="11.28515625" style="2" customWidth="1"/>
    <col min="4107" max="4110" width="11" style="2" customWidth="1"/>
    <col min="4111" max="4111" width="13.5703125" style="2" customWidth="1"/>
    <col min="4112" max="4114" width="12.28515625" style="2" customWidth="1"/>
    <col min="4115" max="4115" width="11.42578125" style="2" customWidth="1"/>
    <col min="4116" max="4116" width="16.42578125" style="2" customWidth="1"/>
    <col min="4117" max="4117" width="18" style="2" customWidth="1"/>
    <col min="4118" max="4118" width="19.28515625" style="2" customWidth="1"/>
    <col min="4119" max="4119" width="20.7109375" style="2" customWidth="1"/>
    <col min="4120" max="4124" width="8.85546875" style="2" customWidth="1"/>
    <col min="4125" max="4354" width="8.85546875" style="2"/>
    <col min="4355" max="4355" width="7.28515625" style="2" customWidth="1"/>
    <col min="4356" max="4356" width="39.28515625" style="2" customWidth="1"/>
    <col min="4357" max="4357" width="34.7109375" style="2" customWidth="1"/>
    <col min="4358" max="4358" width="14.42578125" style="2" customWidth="1"/>
    <col min="4359" max="4359" width="14.140625" style="2" customWidth="1"/>
    <col min="4360" max="4360" width="11.7109375" style="2" customWidth="1"/>
    <col min="4361" max="4361" width="9.28515625" style="2" customWidth="1"/>
    <col min="4362" max="4362" width="11.28515625" style="2" customWidth="1"/>
    <col min="4363" max="4366" width="11" style="2" customWidth="1"/>
    <col min="4367" max="4367" width="13.5703125" style="2" customWidth="1"/>
    <col min="4368" max="4370" width="12.28515625" style="2" customWidth="1"/>
    <col min="4371" max="4371" width="11.42578125" style="2" customWidth="1"/>
    <col min="4372" max="4372" width="16.42578125" style="2" customWidth="1"/>
    <col min="4373" max="4373" width="18" style="2" customWidth="1"/>
    <col min="4374" max="4374" width="19.28515625" style="2" customWidth="1"/>
    <col min="4375" max="4375" width="20.7109375" style="2" customWidth="1"/>
    <col min="4376" max="4380" width="8.85546875" style="2" customWidth="1"/>
    <col min="4381" max="4610" width="8.85546875" style="2"/>
    <col min="4611" max="4611" width="7.28515625" style="2" customWidth="1"/>
    <col min="4612" max="4612" width="39.28515625" style="2" customWidth="1"/>
    <col min="4613" max="4613" width="34.7109375" style="2" customWidth="1"/>
    <col min="4614" max="4614" width="14.42578125" style="2" customWidth="1"/>
    <col min="4615" max="4615" width="14.140625" style="2" customWidth="1"/>
    <col min="4616" max="4616" width="11.7109375" style="2" customWidth="1"/>
    <col min="4617" max="4617" width="9.28515625" style="2" customWidth="1"/>
    <col min="4618" max="4618" width="11.28515625" style="2" customWidth="1"/>
    <col min="4619" max="4622" width="11" style="2" customWidth="1"/>
    <col min="4623" max="4623" width="13.5703125" style="2" customWidth="1"/>
    <col min="4624" max="4626" width="12.28515625" style="2" customWidth="1"/>
    <col min="4627" max="4627" width="11.42578125" style="2" customWidth="1"/>
    <col min="4628" max="4628" width="16.42578125" style="2" customWidth="1"/>
    <col min="4629" max="4629" width="18" style="2" customWidth="1"/>
    <col min="4630" max="4630" width="19.28515625" style="2" customWidth="1"/>
    <col min="4631" max="4631" width="20.7109375" style="2" customWidth="1"/>
    <col min="4632" max="4636" width="8.85546875" style="2" customWidth="1"/>
    <col min="4637" max="4866" width="8.85546875" style="2"/>
    <col min="4867" max="4867" width="7.28515625" style="2" customWidth="1"/>
    <col min="4868" max="4868" width="39.28515625" style="2" customWidth="1"/>
    <col min="4869" max="4869" width="34.7109375" style="2" customWidth="1"/>
    <col min="4870" max="4870" width="14.42578125" style="2" customWidth="1"/>
    <col min="4871" max="4871" width="14.140625" style="2" customWidth="1"/>
    <col min="4872" max="4872" width="11.7109375" style="2" customWidth="1"/>
    <col min="4873" max="4873" width="9.28515625" style="2" customWidth="1"/>
    <col min="4874" max="4874" width="11.28515625" style="2" customWidth="1"/>
    <col min="4875" max="4878" width="11" style="2" customWidth="1"/>
    <col min="4879" max="4879" width="13.5703125" style="2" customWidth="1"/>
    <col min="4880" max="4882" width="12.28515625" style="2" customWidth="1"/>
    <col min="4883" max="4883" width="11.42578125" style="2" customWidth="1"/>
    <col min="4884" max="4884" width="16.42578125" style="2" customWidth="1"/>
    <col min="4885" max="4885" width="18" style="2" customWidth="1"/>
    <col min="4886" max="4886" width="19.28515625" style="2" customWidth="1"/>
    <col min="4887" max="4887" width="20.7109375" style="2" customWidth="1"/>
    <col min="4888" max="4892" width="8.85546875" style="2" customWidth="1"/>
    <col min="4893" max="5122" width="8.85546875" style="2"/>
    <col min="5123" max="5123" width="7.28515625" style="2" customWidth="1"/>
    <col min="5124" max="5124" width="39.28515625" style="2" customWidth="1"/>
    <col min="5125" max="5125" width="34.7109375" style="2" customWidth="1"/>
    <col min="5126" max="5126" width="14.42578125" style="2" customWidth="1"/>
    <col min="5127" max="5127" width="14.140625" style="2" customWidth="1"/>
    <col min="5128" max="5128" width="11.7109375" style="2" customWidth="1"/>
    <col min="5129" max="5129" width="9.28515625" style="2" customWidth="1"/>
    <col min="5130" max="5130" width="11.28515625" style="2" customWidth="1"/>
    <col min="5131" max="5134" width="11" style="2" customWidth="1"/>
    <col min="5135" max="5135" width="13.5703125" style="2" customWidth="1"/>
    <col min="5136" max="5138" width="12.28515625" style="2" customWidth="1"/>
    <col min="5139" max="5139" width="11.42578125" style="2" customWidth="1"/>
    <col min="5140" max="5140" width="16.42578125" style="2" customWidth="1"/>
    <col min="5141" max="5141" width="18" style="2" customWidth="1"/>
    <col min="5142" max="5142" width="19.28515625" style="2" customWidth="1"/>
    <col min="5143" max="5143" width="20.7109375" style="2" customWidth="1"/>
    <col min="5144" max="5148" width="8.85546875" style="2" customWidth="1"/>
    <col min="5149" max="5378" width="8.85546875" style="2"/>
    <col min="5379" max="5379" width="7.28515625" style="2" customWidth="1"/>
    <col min="5380" max="5380" width="39.28515625" style="2" customWidth="1"/>
    <col min="5381" max="5381" width="34.7109375" style="2" customWidth="1"/>
    <col min="5382" max="5382" width="14.42578125" style="2" customWidth="1"/>
    <col min="5383" max="5383" width="14.140625" style="2" customWidth="1"/>
    <col min="5384" max="5384" width="11.7109375" style="2" customWidth="1"/>
    <col min="5385" max="5385" width="9.28515625" style="2" customWidth="1"/>
    <col min="5386" max="5386" width="11.28515625" style="2" customWidth="1"/>
    <col min="5387" max="5390" width="11" style="2" customWidth="1"/>
    <col min="5391" max="5391" width="13.5703125" style="2" customWidth="1"/>
    <col min="5392" max="5394" width="12.28515625" style="2" customWidth="1"/>
    <col min="5395" max="5395" width="11.42578125" style="2" customWidth="1"/>
    <col min="5396" max="5396" width="16.42578125" style="2" customWidth="1"/>
    <col min="5397" max="5397" width="18" style="2" customWidth="1"/>
    <col min="5398" max="5398" width="19.28515625" style="2" customWidth="1"/>
    <col min="5399" max="5399" width="20.7109375" style="2" customWidth="1"/>
    <col min="5400" max="5404" width="8.85546875" style="2" customWidth="1"/>
    <col min="5405" max="5634" width="8.85546875" style="2"/>
    <col min="5635" max="5635" width="7.28515625" style="2" customWidth="1"/>
    <col min="5636" max="5636" width="39.28515625" style="2" customWidth="1"/>
    <col min="5637" max="5637" width="34.7109375" style="2" customWidth="1"/>
    <col min="5638" max="5638" width="14.42578125" style="2" customWidth="1"/>
    <col min="5639" max="5639" width="14.140625" style="2" customWidth="1"/>
    <col min="5640" max="5640" width="11.7109375" style="2" customWidth="1"/>
    <col min="5641" max="5641" width="9.28515625" style="2" customWidth="1"/>
    <col min="5642" max="5642" width="11.28515625" style="2" customWidth="1"/>
    <col min="5643" max="5646" width="11" style="2" customWidth="1"/>
    <col min="5647" max="5647" width="13.5703125" style="2" customWidth="1"/>
    <col min="5648" max="5650" width="12.28515625" style="2" customWidth="1"/>
    <col min="5651" max="5651" width="11.42578125" style="2" customWidth="1"/>
    <col min="5652" max="5652" width="16.42578125" style="2" customWidth="1"/>
    <col min="5653" max="5653" width="18" style="2" customWidth="1"/>
    <col min="5654" max="5654" width="19.28515625" style="2" customWidth="1"/>
    <col min="5655" max="5655" width="20.7109375" style="2" customWidth="1"/>
    <col min="5656" max="5660" width="8.85546875" style="2" customWidth="1"/>
    <col min="5661" max="5890" width="8.85546875" style="2"/>
    <col min="5891" max="5891" width="7.28515625" style="2" customWidth="1"/>
    <col min="5892" max="5892" width="39.28515625" style="2" customWidth="1"/>
    <col min="5893" max="5893" width="34.7109375" style="2" customWidth="1"/>
    <col min="5894" max="5894" width="14.42578125" style="2" customWidth="1"/>
    <col min="5895" max="5895" width="14.140625" style="2" customWidth="1"/>
    <col min="5896" max="5896" width="11.7109375" style="2" customWidth="1"/>
    <col min="5897" max="5897" width="9.28515625" style="2" customWidth="1"/>
    <col min="5898" max="5898" width="11.28515625" style="2" customWidth="1"/>
    <col min="5899" max="5902" width="11" style="2" customWidth="1"/>
    <col min="5903" max="5903" width="13.5703125" style="2" customWidth="1"/>
    <col min="5904" max="5906" width="12.28515625" style="2" customWidth="1"/>
    <col min="5907" max="5907" width="11.42578125" style="2" customWidth="1"/>
    <col min="5908" max="5908" width="16.42578125" style="2" customWidth="1"/>
    <col min="5909" max="5909" width="18" style="2" customWidth="1"/>
    <col min="5910" max="5910" width="19.28515625" style="2" customWidth="1"/>
    <col min="5911" max="5911" width="20.7109375" style="2" customWidth="1"/>
    <col min="5912" max="5916" width="8.85546875" style="2" customWidth="1"/>
    <col min="5917" max="6146" width="8.85546875" style="2"/>
    <col min="6147" max="6147" width="7.28515625" style="2" customWidth="1"/>
    <col min="6148" max="6148" width="39.28515625" style="2" customWidth="1"/>
    <col min="6149" max="6149" width="34.7109375" style="2" customWidth="1"/>
    <col min="6150" max="6150" width="14.42578125" style="2" customWidth="1"/>
    <col min="6151" max="6151" width="14.140625" style="2" customWidth="1"/>
    <col min="6152" max="6152" width="11.7109375" style="2" customWidth="1"/>
    <col min="6153" max="6153" width="9.28515625" style="2" customWidth="1"/>
    <col min="6154" max="6154" width="11.28515625" style="2" customWidth="1"/>
    <col min="6155" max="6158" width="11" style="2" customWidth="1"/>
    <col min="6159" max="6159" width="13.5703125" style="2" customWidth="1"/>
    <col min="6160" max="6162" width="12.28515625" style="2" customWidth="1"/>
    <col min="6163" max="6163" width="11.42578125" style="2" customWidth="1"/>
    <col min="6164" max="6164" width="16.42578125" style="2" customWidth="1"/>
    <col min="6165" max="6165" width="18" style="2" customWidth="1"/>
    <col min="6166" max="6166" width="19.28515625" style="2" customWidth="1"/>
    <col min="6167" max="6167" width="20.7109375" style="2" customWidth="1"/>
    <col min="6168" max="6172" width="8.85546875" style="2" customWidth="1"/>
    <col min="6173" max="6402" width="8.85546875" style="2"/>
    <col min="6403" max="6403" width="7.28515625" style="2" customWidth="1"/>
    <col min="6404" max="6404" width="39.28515625" style="2" customWidth="1"/>
    <col min="6405" max="6405" width="34.7109375" style="2" customWidth="1"/>
    <col min="6406" max="6406" width="14.42578125" style="2" customWidth="1"/>
    <col min="6407" max="6407" width="14.140625" style="2" customWidth="1"/>
    <col min="6408" max="6408" width="11.7109375" style="2" customWidth="1"/>
    <col min="6409" max="6409" width="9.28515625" style="2" customWidth="1"/>
    <col min="6410" max="6410" width="11.28515625" style="2" customWidth="1"/>
    <col min="6411" max="6414" width="11" style="2" customWidth="1"/>
    <col min="6415" max="6415" width="13.5703125" style="2" customWidth="1"/>
    <col min="6416" max="6418" width="12.28515625" style="2" customWidth="1"/>
    <col min="6419" max="6419" width="11.42578125" style="2" customWidth="1"/>
    <col min="6420" max="6420" width="16.42578125" style="2" customWidth="1"/>
    <col min="6421" max="6421" width="18" style="2" customWidth="1"/>
    <col min="6422" max="6422" width="19.28515625" style="2" customWidth="1"/>
    <col min="6423" max="6423" width="20.7109375" style="2" customWidth="1"/>
    <col min="6424" max="6428" width="8.85546875" style="2" customWidth="1"/>
    <col min="6429" max="6658" width="8.85546875" style="2"/>
    <col min="6659" max="6659" width="7.28515625" style="2" customWidth="1"/>
    <col min="6660" max="6660" width="39.28515625" style="2" customWidth="1"/>
    <col min="6661" max="6661" width="34.7109375" style="2" customWidth="1"/>
    <col min="6662" max="6662" width="14.42578125" style="2" customWidth="1"/>
    <col min="6663" max="6663" width="14.140625" style="2" customWidth="1"/>
    <col min="6664" max="6664" width="11.7109375" style="2" customWidth="1"/>
    <col min="6665" max="6665" width="9.28515625" style="2" customWidth="1"/>
    <col min="6666" max="6666" width="11.28515625" style="2" customWidth="1"/>
    <col min="6667" max="6670" width="11" style="2" customWidth="1"/>
    <col min="6671" max="6671" width="13.5703125" style="2" customWidth="1"/>
    <col min="6672" max="6674" width="12.28515625" style="2" customWidth="1"/>
    <col min="6675" max="6675" width="11.42578125" style="2" customWidth="1"/>
    <col min="6676" max="6676" width="16.42578125" style="2" customWidth="1"/>
    <col min="6677" max="6677" width="18" style="2" customWidth="1"/>
    <col min="6678" max="6678" width="19.28515625" style="2" customWidth="1"/>
    <col min="6679" max="6679" width="20.7109375" style="2" customWidth="1"/>
    <col min="6680" max="6684" width="8.85546875" style="2" customWidth="1"/>
    <col min="6685" max="6914" width="8.85546875" style="2"/>
    <col min="6915" max="6915" width="7.28515625" style="2" customWidth="1"/>
    <col min="6916" max="6916" width="39.28515625" style="2" customWidth="1"/>
    <col min="6917" max="6917" width="34.7109375" style="2" customWidth="1"/>
    <col min="6918" max="6918" width="14.42578125" style="2" customWidth="1"/>
    <col min="6919" max="6919" width="14.140625" style="2" customWidth="1"/>
    <col min="6920" max="6920" width="11.7109375" style="2" customWidth="1"/>
    <col min="6921" max="6921" width="9.28515625" style="2" customWidth="1"/>
    <col min="6922" max="6922" width="11.28515625" style="2" customWidth="1"/>
    <col min="6923" max="6926" width="11" style="2" customWidth="1"/>
    <col min="6927" max="6927" width="13.5703125" style="2" customWidth="1"/>
    <col min="6928" max="6930" width="12.28515625" style="2" customWidth="1"/>
    <col min="6931" max="6931" width="11.42578125" style="2" customWidth="1"/>
    <col min="6932" max="6932" width="16.42578125" style="2" customWidth="1"/>
    <col min="6933" max="6933" width="18" style="2" customWidth="1"/>
    <col min="6934" max="6934" width="19.28515625" style="2" customWidth="1"/>
    <col min="6935" max="6935" width="20.7109375" style="2" customWidth="1"/>
    <col min="6936" max="6940" width="8.85546875" style="2" customWidth="1"/>
    <col min="6941" max="7170" width="8.85546875" style="2"/>
    <col min="7171" max="7171" width="7.28515625" style="2" customWidth="1"/>
    <col min="7172" max="7172" width="39.28515625" style="2" customWidth="1"/>
    <col min="7173" max="7173" width="34.7109375" style="2" customWidth="1"/>
    <col min="7174" max="7174" width="14.42578125" style="2" customWidth="1"/>
    <col min="7175" max="7175" width="14.140625" style="2" customWidth="1"/>
    <col min="7176" max="7176" width="11.7109375" style="2" customWidth="1"/>
    <col min="7177" max="7177" width="9.28515625" style="2" customWidth="1"/>
    <col min="7178" max="7178" width="11.28515625" style="2" customWidth="1"/>
    <col min="7179" max="7182" width="11" style="2" customWidth="1"/>
    <col min="7183" max="7183" width="13.5703125" style="2" customWidth="1"/>
    <col min="7184" max="7186" width="12.28515625" style="2" customWidth="1"/>
    <col min="7187" max="7187" width="11.42578125" style="2" customWidth="1"/>
    <col min="7188" max="7188" width="16.42578125" style="2" customWidth="1"/>
    <col min="7189" max="7189" width="18" style="2" customWidth="1"/>
    <col min="7190" max="7190" width="19.28515625" style="2" customWidth="1"/>
    <col min="7191" max="7191" width="20.7109375" style="2" customWidth="1"/>
    <col min="7192" max="7196" width="8.85546875" style="2" customWidth="1"/>
    <col min="7197" max="7426" width="8.85546875" style="2"/>
    <col min="7427" max="7427" width="7.28515625" style="2" customWidth="1"/>
    <col min="7428" max="7428" width="39.28515625" style="2" customWidth="1"/>
    <col min="7429" max="7429" width="34.7109375" style="2" customWidth="1"/>
    <col min="7430" max="7430" width="14.42578125" style="2" customWidth="1"/>
    <col min="7431" max="7431" width="14.140625" style="2" customWidth="1"/>
    <col min="7432" max="7432" width="11.7109375" style="2" customWidth="1"/>
    <col min="7433" max="7433" width="9.28515625" style="2" customWidth="1"/>
    <col min="7434" max="7434" width="11.28515625" style="2" customWidth="1"/>
    <col min="7435" max="7438" width="11" style="2" customWidth="1"/>
    <col min="7439" max="7439" width="13.5703125" style="2" customWidth="1"/>
    <col min="7440" max="7442" width="12.28515625" style="2" customWidth="1"/>
    <col min="7443" max="7443" width="11.42578125" style="2" customWidth="1"/>
    <col min="7444" max="7444" width="16.42578125" style="2" customWidth="1"/>
    <col min="7445" max="7445" width="18" style="2" customWidth="1"/>
    <col min="7446" max="7446" width="19.28515625" style="2" customWidth="1"/>
    <col min="7447" max="7447" width="20.7109375" style="2" customWidth="1"/>
    <col min="7448" max="7452" width="8.85546875" style="2" customWidth="1"/>
    <col min="7453" max="7682" width="8.85546875" style="2"/>
    <col min="7683" max="7683" width="7.28515625" style="2" customWidth="1"/>
    <col min="7684" max="7684" width="39.28515625" style="2" customWidth="1"/>
    <col min="7685" max="7685" width="34.7109375" style="2" customWidth="1"/>
    <col min="7686" max="7686" width="14.42578125" style="2" customWidth="1"/>
    <col min="7687" max="7687" width="14.140625" style="2" customWidth="1"/>
    <col min="7688" max="7688" width="11.7109375" style="2" customWidth="1"/>
    <col min="7689" max="7689" width="9.28515625" style="2" customWidth="1"/>
    <col min="7690" max="7690" width="11.28515625" style="2" customWidth="1"/>
    <col min="7691" max="7694" width="11" style="2" customWidth="1"/>
    <col min="7695" max="7695" width="13.5703125" style="2" customWidth="1"/>
    <col min="7696" max="7698" width="12.28515625" style="2" customWidth="1"/>
    <col min="7699" max="7699" width="11.42578125" style="2" customWidth="1"/>
    <col min="7700" max="7700" width="16.42578125" style="2" customWidth="1"/>
    <col min="7701" max="7701" width="18" style="2" customWidth="1"/>
    <col min="7702" max="7702" width="19.28515625" style="2" customWidth="1"/>
    <col min="7703" max="7703" width="20.7109375" style="2" customWidth="1"/>
    <col min="7704" max="7708" width="8.85546875" style="2" customWidth="1"/>
    <col min="7709" max="7938" width="8.85546875" style="2"/>
    <col min="7939" max="7939" width="7.28515625" style="2" customWidth="1"/>
    <col min="7940" max="7940" width="39.28515625" style="2" customWidth="1"/>
    <col min="7941" max="7941" width="34.7109375" style="2" customWidth="1"/>
    <col min="7942" max="7942" width="14.42578125" style="2" customWidth="1"/>
    <col min="7943" max="7943" width="14.140625" style="2" customWidth="1"/>
    <col min="7944" max="7944" width="11.7109375" style="2" customWidth="1"/>
    <col min="7945" max="7945" width="9.28515625" style="2" customWidth="1"/>
    <col min="7946" max="7946" width="11.28515625" style="2" customWidth="1"/>
    <col min="7947" max="7950" width="11" style="2" customWidth="1"/>
    <col min="7951" max="7951" width="13.5703125" style="2" customWidth="1"/>
    <col min="7952" max="7954" width="12.28515625" style="2" customWidth="1"/>
    <col min="7955" max="7955" width="11.42578125" style="2" customWidth="1"/>
    <col min="7956" max="7956" width="16.42578125" style="2" customWidth="1"/>
    <col min="7957" max="7957" width="18" style="2" customWidth="1"/>
    <col min="7958" max="7958" width="19.28515625" style="2" customWidth="1"/>
    <col min="7959" max="7959" width="20.7109375" style="2" customWidth="1"/>
    <col min="7960" max="7964" width="8.85546875" style="2" customWidth="1"/>
    <col min="7965" max="8194" width="8.85546875" style="2"/>
    <col min="8195" max="8195" width="7.28515625" style="2" customWidth="1"/>
    <col min="8196" max="8196" width="39.28515625" style="2" customWidth="1"/>
    <col min="8197" max="8197" width="34.7109375" style="2" customWidth="1"/>
    <col min="8198" max="8198" width="14.42578125" style="2" customWidth="1"/>
    <col min="8199" max="8199" width="14.140625" style="2" customWidth="1"/>
    <col min="8200" max="8200" width="11.7109375" style="2" customWidth="1"/>
    <col min="8201" max="8201" width="9.28515625" style="2" customWidth="1"/>
    <col min="8202" max="8202" width="11.28515625" style="2" customWidth="1"/>
    <col min="8203" max="8206" width="11" style="2" customWidth="1"/>
    <col min="8207" max="8207" width="13.5703125" style="2" customWidth="1"/>
    <col min="8208" max="8210" width="12.28515625" style="2" customWidth="1"/>
    <col min="8211" max="8211" width="11.42578125" style="2" customWidth="1"/>
    <col min="8212" max="8212" width="16.42578125" style="2" customWidth="1"/>
    <col min="8213" max="8213" width="18" style="2" customWidth="1"/>
    <col min="8214" max="8214" width="19.28515625" style="2" customWidth="1"/>
    <col min="8215" max="8215" width="20.7109375" style="2" customWidth="1"/>
    <col min="8216" max="8220" width="8.85546875" style="2" customWidth="1"/>
    <col min="8221" max="8450" width="8.85546875" style="2"/>
    <col min="8451" max="8451" width="7.28515625" style="2" customWidth="1"/>
    <col min="8452" max="8452" width="39.28515625" style="2" customWidth="1"/>
    <col min="8453" max="8453" width="34.7109375" style="2" customWidth="1"/>
    <col min="8454" max="8454" width="14.42578125" style="2" customWidth="1"/>
    <col min="8455" max="8455" width="14.140625" style="2" customWidth="1"/>
    <col min="8456" max="8456" width="11.7109375" style="2" customWidth="1"/>
    <col min="8457" max="8457" width="9.28515625" style="2" customWidth="1"/>
    <col min="8458" max="8458" width="11.28515625" style="2" customWidth="1"/>
    <col min="8459" max="8462" width="11" style="2" customWidth="1"/>
    <col min="8463" max="8463" width="13.5703125" style="2" customWidth="1"/>
    <col min="8464" max="8466" width="12.28515625" style="2" customWidth="1"/>
    <col min="8467" max="8467" width="11.42578125" style="2" customWidth="1"/>
    <col min="8468" max="8468" width="16.42578125" style="2" customWidth="1"/>
    <col min="8469" max="8469" width="18" style="2" customWidth="1"/>
    <col min="8470" max="8470" width="19.28515625" style="2" customWidth="1"/>
    <col min="8471" max="8471" width="20.7109375" style="2" customWidth="1"/>
    <col min="8472" max="8476" width="8.85546875" style="2" customWidth="1"/>
    <col min="8477" max="8706" width="8.85546875" style="2"/>
    <col min="8707" max="8707" width="7.28515625" style="2" customWidth="1"/>
    <col min="8708" max="8708" width="39.28515625" style="2" customWidth="1"/>
    <col min="8709" max="8709" width="34.7109375" style="2" customWidth="1"/>
    <col min="8710" max="8710" width="14.42578125" style="2" customWidth="1"/>
    <col min="8711" max="8711" width="14.140625" style="2" customWidth="1"/>
    <col min="8712" max="8712" width="11.7109375" style="2" customWidth="1"/>
    <col min="8713" max="8713" width="9.28515625" style="2" customWidth="1"/>
    <col min="8714" max="8714" width="11.28515625" style="2" customWidth="1"/>
    <col min="8715" max="8718" width="11" style="2" customWidth="1"/>
    <col min="8719" max="8719" width="13.5703125" style="2" customWidth="1"/>
    <col min="8720" max="8722" width="12.28515625" style="2" customWidth="1"/>
    <col min="8723" max="8723" width="11.42578125" style="2" customWidth="1"/>
    <col min="8724" max="8724" width="16.42578125" style="2" customWidth="1"/>
    <col min="8725" max="8725" width="18" style="2" customWidth="1"/>
    <col min="8726" max="8726" width="19.28515625" style="2" customWidth="1"/>
    <col min="8727" max="8727" width="20.7109375" style="2" customWidth="1"/>
    <col min="8728" max="8732" width="8.85546875" style="2" customWidth="1"/>
    <col min="8733" max="8962" width="8.85546875" style="2"/>
    <col min="8963" max="8963" width="7.28515625" style="2" customWidth="1"/>
    <col min="8964" max="8964" width="39.28515625" style="2" customWidth="1"/>
    <col min="8965" max="8965" width="34.7109375" style="2" customWidth="1"/>
    <col min="8966" max="8966" width="14.42578125" style="2" customWidth="1"/>
    <col min="8967" max="8967" width="14.140625" style="2" customWidth="1"/>
    <col min="8968" max="8968" width="11.7109375" style="2" customWidth="1"/>
    <col min="8969" max="8969" width="9.28515625" style="2" customWidth="1"/>
    <col min="8970" max="8970" width="11.28515625" style="2" customWidth="1"/>
    <col min="8971" max="8974" width="11" style="2" customWidth="1"/>
    <col min="8975" max="8975" width="13.5703125" style="2" customWidth="1"/>
    <col min="8976" max="8978" width="12.28515625" style="2" customWidth="1"/>
    <col min="8979" max="8979" width="11.42578125" style="2" customWidth="1"/>
    <col min="8980" max="8980" width="16.42578125" style="2" customWidth="1"/>
    <col min="8981" max="8981" width="18" style="2" customWidth="1"/>
    <col min="8982" max="8982" width="19.28515625" style="2" customWidth="1"/>
    <col min="8983" max="8983" width="20.7109375" style="2" customWidth="1"/>
    <col min="8984" max="8988" width="8.85546875" style="2" customWidth="1"/>
    <col min="8989" max="9218" width="8.85546875" style="2"/>
    <col min="9219" max="9219" width="7.28515625" style="2" customWidth="1"/>
    <col min="9220" max="9220" width="39.28515625" style="2" customWidth="1"/>
    <col min="9221" max="9221" width="34.7109375" style="2" customWidth="1"/>
    <col min="9222" max="9222" width="14.42578125" style="2" customWidth="1"/>
    <col min="9223" max="9223" width="14.140625" style="2" customWidth="1"/>
    <col min="9224" max="9224" width="11.7109375" style="2" customWidth="1"/>
    <col min="9225" max="9225" width="9.28515625" style="2" customWidth="1"/>
    <col min="9226" max="9226" width="11.28515625" style="2" customWidth="1"/>
    <col min="9227" max="9230" width="11" style="2" customWidth="1"/>
    <col min="9231" max="9231" width="13.5703125" style="2" customWidth="1"/>
    <col min="9232" max="9234" width="12.28515625" style="2" customWidth="1"/>
    <col min="9235" max="9235" width="11.42578125" style="2" customWidth="1"/>
    <col min="9236" max="9236" width="16.42578125" style="2" customWidth="1"/>
    <col min="9237" max="9237" width="18" style="2" customWidth="1"/>
    <col min="9238" max="9238" width="19.28515625" style="2" customWidth="1"/>
    <col min="9239" max="9239" width="20.7109375" style="2" customWidth="1"/>
    <col min="9240" max="9244" width="8.85546875" style="2" customWidth="1"/>
    <col min="9245" max="9474" width="8.85546875" style="2"/>
    <col min="9475" max="9475" width="7.28515625" style="2" customWidth="1"/>
    <col min="9476" max="9476" width="39.28515625" style="2" customWidth="1"/>
    <col min="9477" max="9477" width="34.7109375" style="2" customWidth="1"/>
    <col min="9478" max="9478" width="14.42578125" style="2" customWidth="1"/>
    <col min="9479" max="9479" width="14.140625" style="2" customWidth="1"/>
    <col min="9480" max="9480" width="11.7109375" style="2" customWidth="1"/>
    <col min="9481" max="9481" width="9.28515625" style="2" customWidth="1"/>
    <col min="9482" max="9482" width="11.28515625" style="2" customWidth="1"/>
    <col min="9483" max="9486" width="11" style="2" customWidth="1"/>
    <col min="9487" max="9487" width="13.5703125" style="2" customWidth="1"/>
    <col min="9488" max="9490" width="12.28515625" style="2" customWidth="1"/>
    <col min="9491" max="9491" width="11.42578125" style="2" customWidth="1"/>
    <col min="9492" max="9492" width="16.42578125" style="2" customWidth="1"/>
    <col min="9493" max="9493" width="18" style="2" customWidth="1"/>
    <col min="9494" max="9494" width="19.28515625" style="2" customWidth="1"/>
    <col min="9495" max="9495" width="20.7109375" style="2" customWidth="1"/>
    <col min="9496" max="9500" width="8.85546875" style="2" customWidth="1"/>
    <col min="9501" max="9730" width="8.85546875" style="2"/>
    <col min="9731" max="9731" width="7.28515625" style="2" customWidth="1"/>
    <col min="9732" max="9732" width="39.28515625" style="2" customWidth="1"/>
    <col min="9733" max="9733" width="34.7109375" style="2" customWidth="1"/>
    <col min="9734" max="9734" width="14.42578125" style="2" customWidth="1"/>
    <col min="9735" max="9735" width="14.140625" style="2" customWidth="1"/>
    <col min="9736" max="9736" width="11.7109375" style="2" customWidth="1"/>
    <col min="9737" max="9737" width="9.28515625" style="2" customWidth="1"/>
    <col min="9738" max="9738" width="11.28515625" style="2" customWidth="1"/>
    <col min="9739" max="9742" width="11" style="2" customWidth="1"/>
    <col min="9743" max="9743" width="13.5703125" style="2" customWidth="1"/>
    <col min="9744" max="9746" width="12.28515625" style="2" customWidth="1"/>
    <col min="9747" max="9747" width="11.42578125" style="2" customWidth="1"/>
    <col min="9748" max="9748" width="16.42578125" style="2" customWidth="1"/>
    <col min="9749" max="9749" width="18" style="2" customWidth="1"/>
    <col min="9750" max="9750" width="19.28515625" style="2" customWidth="1"/>
    <col min="9751" max="9751" width="20.7109375" style="2" customWidth="1"/>
    <col min="9752" max="9756" width="8.85546875" style="2" customWidth="1"/>
    <col min="9757" max="9986" width="8.85546875" style="2"/>
    <col min="9987" max="9987" width="7.28515625" style="2" customWidth="1"/>
    <col min="9988" max="9988" width="39.28515625" style="2" customWidth="1"/>
    <col min="9989" max="9989" width="34.7109375" style="2" customWidth="1"/>
    <col min="9990" max="9990" width="14.42578125" style="2" customWidth="1"/>
    <col min="9991" max="9991" width="14.140625" style="2" customWidth="1"/>
    <col min="9992" max="9992" width="11.7109375" style="2" customWidth="1"/>
    <col min="9993" max="9993" width="9.28515625" style="2" customWidth="1"/>
    <col min="9994" max="9994" width="11.28515625" style="2" customWidth="1"/>
    <col min="9995" max="9998" width="11" style="2" customWidth="1"/>
    <col min="9999" max="9999" width="13.5703125" style="2" customWidth="1"/>
    <col min="10000" max="10002" width="12.28515625" style="2" customWidth="1"/>
    <col min="10003" max="10003" width="11.42578125" style="2" customWidth="1"/>
    <col min="10004" max="10004" width="16.42578125" style="2" customWidth="1"/>
    <col min="10005" max="10005" width="18" style="2" customWidth="1"/>
    <col min="10006" max="10006" width="19.28515625" style="2" customWidth="1"/>
    <col min="10007" max="10007" width="20.7109375" style="2" customWidth="1"/>
    <col min="10008" max="10012" width="8.85546875" style="2" customWidth="1"/>
    <col min="10013" max="10242" width="8.85546875" style="2"/>
    <col min="10243" max="10243" width="7.28515625" style="2" customWidth="1"/>
    <col min="10244" max="10244" width="39.28515625" style="2" customWidth="1"/>
    <col min="10245" max="10245" width="34.7109375" style="2" customWidth="1"/>
    <col min="10246" max="10246" width="14.42578125" style="2" customWidth="1"/>
    <col min="10247" max="10247" width="14.140625" style="2" customWidth="1"/>
    <col min="10248" max="10248" width="11.7109375" style="2" customWidth="1"/>
    <col min="10249" max="10249" width="9.28515625" style="2" customWidth="1"/>
    <col min="10250" max="10250" width="11.28515625" style="2" customWidth="1"/>
    <col min="10251" max="10254" width="11" style="2" customWidth="1"/>
    <col min="10255" max="10255" width="13.5703125" style="2" customWidth="1"/>
    <col min="10256" max="10258" width="12.28515625" style="2" customWidth="1"/>
    <col min="10259" max="10259" width="11.42578125" style="2" customWidth="1"/>
    <col min="10260" max="10260" width="16.42578125" style="2" customWidth="1"/>
    <col min="10261" max="10261" width="18" style="2" customWidth="1"/>
    <col min="10262" max="10262" width="19.28515625" style="2" customWidth="1"/>
    <col min="10263" max="10263" width="20.7109375" style="2" customWidth="1"/>
    <col min="10264" max="10268" width="8.85546875" style="2" customWidth="1"/>
    <col min="10269" max="10498" width="8.85546875" style="2"/>
    <col min="10499" max="10499" width="7.28515625" style="2" customWidth="1"/>
    <col min="10500" max="10500" width="39.28515625" style="2" customWidth="1"/>
    <col min="10501" max="10501" width="34.7109375" style="2" customWidth="1"/>
    <col min="10502" max="10502" width="14.42578125" style="2" customWidth="1"/>
    <col min="10503" max="10503" width="14.140625" style="2" customWidth="1"/>
    <col min="10504" max="10504" width="11.7109375" style="2" customWidth="1"/>
    <col min="10505" max="10505" width="9.28515625" style="2" customWidth="1"/>
    <col min="10506" max="10506" width="11.28515625" style="2" customWidth="1"/>
    <col min="10507" max="10510" width="11" style="2" customWidth="1"/>
    <col min="10511" max="10511" width="13.5703125" style="2" customWidth="1"/>
    <col min="10512" max="10514" width="12.28515625" style="2" customWidth="1"/>
    <col min="10515" max="10515" width="11.42578125" style="2" customWidth="1"/>
    <col min="10516" max="10516" width="16.42578125" style="2" customWidth="1"/>
    <col min="10517" max="10517" width="18" style="2" customWidth="1"/>
    <col min="10518" max="10518" width="19.28515625" style="2" customWidth="1"/>
    <col min="10519" max="10519" width="20.7109375" style="2" customWidth="1"/>
    <col min="10520" max="10524" width="8.85546875" style="2" customWidth="1"/>
    <col min="10525" max="10754" width="8.85546875" style="2"/>
    <col min="10755" max="10755" width="7.28515625" style="2" customWidth="1"/>
    <col min="10756" max="10756" width="39.28515625" style="2" customWidth="1"/>
    <col min="10757" max="10757" width="34.7109375" style="2" customWidth="1"/>
    <col min="10758" max="10758" width="14.42578125" style="2" customWidth="1"/>
    <col min="10759" max="10759" width="14.140625" style="2" customWidth="1"/>
    <col min="10760" max="10760" width="11.7109375" style="2" customWidth="1"/>
    <col min="10761" max="10761" width="9.28515625" style="2" customWidth="1"/>
    <col min="10762" max="10762" width="11.28515625" style="2" customWidth="1"/>
    <col min="10763" max="10766" width="11" style="2" customWidth="1"/>
    <col min="10767" max="10767" width="13.5703125" style="2" customWidth="1"/>
    <col min="10768" max="10770" width="12.28515625" style="2" customWidth="1"/>
    <col min="10771" max="10771" width="11.42578125" style="2" customWidth="1"/>
    <col min="10772" max="10772" width="16.42578125" style="2" customWidth="1"/>
    <col min="10773" max="10773" width="18" style="2" customWidth="1"/>
    <col min="10774" max="10774" width="19.28515625" style="2" customWidth="1"/>
    <col min="10775" max="10775" width="20.7109375" style="2" customWidth="1"/>
    <col min="10776" max="10780" width="8.85546875" style="2" customWidth="1"/>
    <col min="10781" max="11010" width="8.85546875" style="2"/>
    <col min="11011" max="11011" width="7.28515625" style="2" customWidth="1"/>
    <col min="11012" max="11012" width="39.28515625" style="2" customWidth="1"/>
    <col min="11013" max="11013" width="34.7109375" style="2" customWidth="1"/>
    <col min="11014" max="11014" width="14.42578125" style="2" customWidth="1"/>
    <col min="11015" max="11015" width="14.140625" style="2" customWidth="1"/>
    <col min="11016" max="11016" width="11.7109375" style="2" customWidth="1"/>
    <col min="11017" max="11017" width="9.28515625" style="2" customWidth="1"/>
    <col min="11018" max="11018" width="11.28515625" style="2" customWidth="1"/>
    <col min="11019" max="11022" width="11" style="2" customWidth="1"/>
    <col min="11023" max="11023" width="13.5703125" style="2" customWidth="1"/>
    <col min="11024" max="11026" width="12.28515625" style="2" customWidth="1"/>
    <col min="11027" max="11027" width="11.42578125" style="2" customWidth="1"/>
    <col min="11028" max="11028" width="16.42578125" style="2" customWidth="1"/>
    <col min="11029" max="11029" width="18" style="2" customWidth="1"/>
    <col min="11030" max="11030" width="19.28515625" style="2" customWidth="1"/>
    <col min="11031" max="11031" width="20.7109375" style="2" customWidth="1"/>
    <col min="11032" max="11036" width="8.85546875" style="2" customWidth="1"/>
    <col min="11037" max="11266" width="8.85546875" style="2"/>
    <col min="11267" max="11267" width="7.28515625" style="2" customWidth="1"/>
    <col min="11268" max="11268" width="39.28515625" style="2" customWidth="1"/>
    <col min="11269" max="11269" width="34.7109375" style="2" customWidth="1"/>
    <col min="11270" max="11270" width="14.42578125" style="2" customWidth="1"/>
    <col min="11271" max="11271" width="14.140625" style="2" customWidth="1"/>
    <col min="11272" max="11272" width="11.7109375" style="2" customWidth="1"/>
    <col min="11273" max="11273" width="9.28515625" style="2" customWidth="1"/>
    <col min="11274" max="11274" width="11.28515625" style="2" customWidth="1"/>
    <col min="11275" max="11278" width="11" style="2" customWidth="1"/>
    <col min="11279" max="11279" width="13.5703125" style="2" customWidth="1"/>
    <col min="11280" max="11282" width="12.28515625" style="2" customWidth="1"/>
    <col min="11283" max="11283" width="11.42578125" style="2" customWidth="1"/>
    <col min="11284" max="11284" width="16.42578125" style="2" customWidth="1"/>
    <col min="11285" max="11285" width="18" style="2" customWidth="1"/>
    <col min="11286" max="11286" width="19.28515625" style="2" customWidth="1"/>
    <col min="11287" max="11287" width="20.7109375" style="2" customWidth="1"/>
    <col min="11288" max="11292" width="8.85546875" style="2" customWidth="1"/>
    <col min="11293" max="11522" width="8.85546875" style="2"/>
    <col min="11523" max="11523" width="7.28515625" style="2" customWidth="1"/>
    <col min="11524" max="11524" width="39.28515625" style="2" customWidth="1"/>
    <col min="11525" max="11525" width="34.7109375" style="2" customWidth="1"/>
    <col min="11526" max="11526" width="14.42578125" style="2" customWidth="1"/>
    <col min="11527" max="11527" width="14.140625" style="2" customWidth="1"/>
    <col min="11528" max="11528" width="11.7109375" style="2" customWidth="1"/>
    <col min="11529" max="11529" width="9.28515625" style="2" customWidth="1"/>
    <col min="11530" max="11530" width="11.28515625" style="2" customWidth="1"/>
    <col min="11531" max="11534" width="11" style="2" customWidth="1"/>
    <col min="11535" max="11535" width="13.5703125" style="2" customWidth="1"/>
    <col min="11536" max="11538" width="12.28515625" style="2" customWidth="1"/>
    <col min="11539" max="11539" width="11.42578125" style="2" customWidth="1"/>
    <col min="11540" max="11540" width="16.42578125" style="2" customWidth="1"/>
    <col min="11541" max="11541" width="18" style="2" customWidth="1"/>
    <col min="11542" max="11542" width="19.28515625" style="2" customWidth="1"/>
    <col min="11543" max="11543" width="20.7109375" style="2" customWidth="1"/>
    <col min="11544" max="11548" width="8.85546875" style="2" customWidth="1"/>
    <col min="11549" max="11778" width="8.85546875" style="2"/>
    <col min="11779" max="11779" width="7.28515625" style="2" customWidth="1"/>
    <col min="11780" max="11780" width="39.28515625" style="2" customWidth="1"/>
    <col min="11781" max="11781" width="34.7109375" style="2" customWidth="1"/>
    <col min="11782" max="11782" width="14.42578125" style="2" customWidth="1"/>
    <col min="11783" max="11783" width="14.140625" style="2" customWidth="1"/>
    <col min="11784" max="11784" width="11.7109375" style="2" customWidth="1"/>
    <col min="11785" max="11785" width="9.28515625" style="2" customWidth="1"/>
    <col min="11786" max="11786" width="11.28515625" style="2" customWidth="1"/>
    <col min="11787" max="11790" width="11" style="2" customWidth="1"/>
    <col min="11791" max="11791" width="13.5703125" style="2" customWidth="1"/>
    <col min="11792" max="11794" width="12.28515625" style="2" customWidth="1"/>
    <col min="11795" max="11795" width="11.42578125" style="2" customWidth="1"/>
    <col min="11796" max="11796" width="16.42578125" style="2" customWidth="1"/>
    <col min="11797" max="11797" width="18" style="2" customWidth="1"/>
    <col min="11798" max="11798" width="19.28515625" style="2" customWidth="1"/>
    <col min="11799" max="11799" width="20.7109375" style="2" customWidth="1"/>
    <col min="11800" max="11804" width="8.85546875" style="2" customWidth="1"/>
    <col min="11805" max="12034" width="8.85546875" style="2"/>
    <col min="12035" max="12035" width="7.28515625" style="2" customWidth="1"/>
    <col min="12036" max="12036" width="39.28515625" style="2" customWidth="1"/>
    <col min="12037" max="12037" width="34.7109375" style="2" customWidth="1"/>
    <col min="12038" max="12038" width="14.42578125" style="2" customWidth="1"/>
    <col min="12039" max="12039" width="14.140625" style="2" customWidth="1"/>
    <col min="12040" max="12040" width="11.7109375" style="2" customWidth="1"/>
    <col min="12041" max="12041" width="9.28515625" style="2" customWidth="1"/>
    <col min="12042" max="12042" width="11.28515625" style="2" customWidth="1"/>
    <col min="12043" max="12046" width="11" style="2" customWidth="1"/>
    <col min="12047" max="12047" width="13.5703125" style="2" customWidth="1"/>
    <col min="12048" max="12050" width="12.28515625" style="2" customWidth="1"/>
    <col min="12051" max="12051" width="11.42578125" style="2" customWidth="1"/>
    <col min="12052" max="12052" width="16.42578125" style="2" customWidth="1"/>
    <col min="12053" max="12053" width="18" style="2" customWidth="1"/>
    <col min="12054" max="12054" width="19.28515625" style="2" customWidth="1"/>
    <col min="12055" max="12055" width="20.7109375" style="2" customWidth="1"/>
    <col min="12056" max="12060" width="8.85546875" style="2" customWidth="1"/>
    <col min="12061" max="12290" width="8.85546875" style="2"/>
    <col min="12291" max="12291" width="7.28515625" style="2" customWidth="1"/>
    <col min="12292" max="12292" width="39.28515625" style="2" customWidth="1"/>
    <col min="12293" max="12293" width="34.7109375" style="2" customWidth="1"/>
    <col min="12294" max="12294" width="14.42578125" style="2" customWidth="1"/>
    <col min="12295" max="12295" width="14.140625" style="2" customWidth="1"/>
    <col min="12296" max="12296" width="11.7109375" style="2" customWidth="1"/>
    <col min="12297" max="12297" width="9.28515625" style="2" customWidth="1"/>
    <col min="12298" max="12298" width="11.28515625" style="2" customWidth="1"/>
    <col min="12299" max="12302" width="11" style="2" customWidth="1"/>
    <col min="12303" max="12303" width="13.5703125" style="2" customWidth="1"/>
    <col min="12304" max="12306" width="12.28515625" style="2" customWidth="1"/>
    <col min="12307" max="12307" width="11.42578125" style="2" customWidth="1"/>
    <col min="12308" max="12308" width="16.42578125" style="2" customWidth="1"/>
    <col min="12309" max="12309" width="18" style="2" customWidth="1"/>
    <col min="12310" max="12310" width="19.28515625" style="2" customWidth="1"/>
    <col min="12311" max="12311" width="20.7109375" style="2" customWidth="1"/>
    <col min="12312" max="12316" width="8.85546875" style="2" customWidth="1"/>
    <col min="12317" max="12546" width="8.85546875" style="2"/>
    <col min="12547" max="12547" width="7.28515625" style="2" customWidth="1"/>
    <col min="12548" max="12548" width="39.28515625" style="2" customWidth="1"/>
    <col min="12549" max="12549" width="34.7109375" style="2" customWidth="1"/>
    <col min="12550" max="12550" width="14.42578125" style="2" customWidth="1"/>
    <col min="12551" max="12551" width="14.140625" style="2" customWidth="1"/>
    <col min="12552" max="12552" width="11.7109375" style="2" customWidth="1"/>
    <col min="12553" max="12553" width="9.28515625" style="2" customWidth="1"/>
    <col min="12554" max="12554" width="11.28515625" style="2" customWidth="1"/>
    <col min="12555" max="12558" width="11" style="2" customWidth="1"/>
    <col min="12559" max="12559" width="13.5703125" style="2" customWidth="1"/>
    <col min="12560" max="12562" width="12.28515625" style="2" customWidth="1"/>
    <col min="12563" max="12563" width="11.42578125" style="2" customWidth="1"/>
    <col min="12564" max="12564" width="16.42578125" style="2" customWidth="1"/>
    <col min="12565" max="12565" width="18" style="2" customWidth="1"/>
    <col min="12566" max="12566" width="19.28515625" style="2" customWidth="1"/>
    <col min="12567" max="12567" width="20.7109375" style="2" customWidth="1"/>
    <col min="12568" max="12572" width="8.85546875" style="2" customWidth="1"/>
    <col min="12573" max="12802" width="8.85546875" style="2"/>
    <col min="12803" max="12803" width="7.28515625" style="2" customWidth="1"/>
    <col min="12804" max="12804" width="39.28515625" style="2" customWidth="1"/>
    <col min="12805" max="12805" width="34.7109375" style="2" customWidth="1"/>
    <col min="12806" max="12806" width="14.42578125" style="2" customWidth="1"/>
    <col min="12807" max="12807" width="14.140625" style="2" customWidth="1"/>
    <col min="12808" max="12808" width="11.7109375" style="2" customWidth="1"/>
    <col min="12809" max="12809" width="9.28515625" style="2" customWidth="1"/>
    <col min="12810" max="12810" width="11.28515625" style="2" customWidth="1"/>
    <col min="12811" max="12814" width="11" style="2" customWidth="1"/>
    <col min="12815" max="12815" width="13.5703125" style="2" customWidth="1"/>
    <col min="12816" max="12818" width="12.28515625" style="2" customWidth="1"/>
    <col min="12819" max="12819" width="11.42578125" style="2" customWidth="1"/>
    <col min="12820" max="12820" width="16.42578125" style="2" customWidth="1"/>
    <col min="12821" max="12821" width="18" style="2" customWidth="1"/>
    <col min="12822" max="12822" width="19.28515625" style="2" customWidth="1"/>
    <col min="12823" max="12823" width="20.7109375" style="2" customWidth="1"/>
    <col min="12824" max="12828" width="8.85546875" style="2" customWidth="1"/>
    <col min="12829" max="13058" width="8.85546875" style="2"/>
    <col min="13059" max="13059" width="7.28515625" style="2" customWidth="1"/>
    <col min="13060" max="13060" width="39.28515625" style="2" customWidth="1"/>
    <col min="13061" max="13061" width="34.7109375" style="2" customWidth="1"/>
    <col min="13062" max="13062" width="14.42578125" style="2" customWidth="1"/>
    <col min="13063" max="13063" width="14.140625" style="2" customWidth="1"/>
    <col min="13064" max="13064" width="11.7109375" style="2" customWidth="1"/>
    <col min="13065" max="13065" width="9.28515625" style="2" customWidth="1"/>
    <col min="13066" max="13066" width="11.28515625" style="2" customWidth="1"/>
    <col min="13067" max="13070" width="11" style="2" customWidth="1"/>
    <col min="13071" max="13071" width="13.5703125" style="2" customWidth="1"/>
    <col min="13072" max="13074" width="12.28515625" style="2" customWidth="1"/>
    <col min="13075" max="13075" width="11.42578125" style="2" customWidth="1"/>
    <col min="13076" max="13076" width="16.42578125" style="2" customWidth="1"/>
    <col min="13077" max="13077" width="18" style="2" customWidth="1"/>
    <col min="13078" max="13078" width="19.28515625" style="2" customWidth="1"/>
    <col min="13079" max="13079" width="20.7109375" style="2" customWidth="1"/>
    <col min="13080" max="13084" width="8.85546875" style="2" customWidth="1"/>
    <col min="13085" max="13314" width="8.85546875" style="2"/>
    <col min="13315" max="13315" width="7.28515625" style="2" customWidth="1"/>
    <col min="13316" max="13316" width="39.28515625" style="2" customWidth="1"/>
    <col min="13317" max="13317" width="34.7109375" style="2" customWidth="1"/>
    <col min="13318" max="13318" width="14.42578125" style="2" customWidth="1"/>
    <col min="13319" max="13319" width="14.140625" style="2" customWidth="1"/>
    <col min="13320" max="13320" width="11.7109375" style="2" customWidth="1"/>
    <col min="13321" max="13321" width="9.28515625" style="2" customWidth="1"/>
    <col min="13322" max="13322" width="11.28515625" style="2" customWidth="1"/>
    <col min="13323" max="13326" width="11" style="2" customWidth="1"/>
    <col min="13327" max="13327" width="13.5703125" style="2" customWidth="1"/>
    <col min="13328" max="13330" width="12.28515625" style="2" customWidth="1"/>
    <col min="13331" max="13331" width="11.42578125" style="2" customWidth="1"/>
    <col min="13332" max="13332" width="16.42578125" style="2" customWidth="1"/>
    <col min="13333" max="13333" width="18" style="2" customWidth="1"/>
    <col min="13334" max="13334" width="19.28515625" style="2" customWidth="1"/>
    <col min="13335" max="13335" width="20.7109375" style="2" customWidth="1"/>
    <col min="13336" max="13340" width="8.85546875" style="2" customWidth="1"/>
    <col min="13341" max="13570" width="8.85546875" style="2"/>
    <col min="13571" max="13571" width="7.28515625" style="2" customWidth="1"/>
    <col min="13572" max="13572" width="39.28515625" style="2" customWidth="1"/>
    <col min="13573" max="13573" width="34.7109375" style="2" customWidth="1"/>
    <col min="13574" max="13574" width="14.42578125" style="2" customWidth="1"/>
    <col min="13575" max="13575" width="14.140625" style="2" customWidth="1"/>
    <col min="13576" max="13576" width="11.7109375" style="2" customWidth="1"/>
    <col min="13577" max="13577" width="9.28515625" style="2" customWidth="1"/>
    <col min="13578" max="13578" width="11.28515625" style="2" customWidth="1"/>
    <col min="13579" max="13582" width="11" style="2" customWidth="1"/>
    <col min="13583" max="13583" width="13.5703125" style="2" customWidth="1"/>
    <col min="13584" max="13586" width="12.28515625" style="2" customWidth="1"/>
    <col min="13587" max="13587" width="11.42578125" style="2" customWidth="1"/>
    <col min="13588" max="13588" width="16.42578125" style="2" customWidth="1"/>
    <col min="13589" max="13589" width="18" style="2" customWidth="1"/>
    <col min="13590" max="13590" width="19.28515625" style="2" customWidth="1"/>
    <col min="13591" max="13591" width="20.7109375" style="2" customWidth="1"/>
    <col min="13592" max="13596" width="8.85546875" style="2" customWidth="1"/>
    <col min="13597" max="13826" width="8.85546875" style="2"/>
    <col min="13827" max="13827" width="7.28515625" style="2" customWidth="1"/>
    <col min="13828" max="13828" width="39.28515625" style="2" customWidth="1"/>
    <col min="13829" max="13829" width="34.7109375" style="2" customWidth="1"/>
    <col min="13830" max="13830" width="14.42578125" style="2" customWidth="1"/>
    <col min="13831" max="13831" width="14.140625" style="2" customWidth="1"/>
    <col min="13832" max="13832" width="11.7109375" style="2" customWidth="1"/>
    <col min="13833" max="13833" width="9.28515625" style="2" customWidth="1"/>
    <col min="13834" max="13834" width="11.28515625" style="2" customWidth="1"/>
    <col min="13835" max="13838" width="11" style="2" customWidth="1"/>
    <col min="13839" max="13839" width="13.5703125" style="2" customWidth="1"/>
    <col min="13840" max="13842" width="12.28515625" style="2" customWidth="1"/>
    <col min="13843" max="13843" width="11.42578125" style="2" customWidth="1"/>
    <col min="13844" max="13844" width="16.42578125" style="2" customWidth="1"/>
    <col min="13845" max="13845" width="18" style="2" customWidth="1"/>
    <col min="13846" max="13846" width="19.28515625" style="2" customWidth="1"/>
    <col min="13847" max="13847" width="20.7109375" style="2" customWidth="1"/>
    <col min="13848" max="13852" width="8.85546875" style="2" customWidth="1"/>
    <col min="13853" max="14082" width="8.85546875" style="2"/>
    <col min="14083" max="14083" width="7.28515625" style="2" customWidth="1"/>
    <col min="14084" max="14084" width="39.28515625" style="2" customWidth="1"/>
    <col min="14085" max="14085" width="34.7109375" style="2" customWidth="1"/>
    <col min="14086" max="14086" width="14.42578125" style="2" customWidth="1"/>
    <col min="14087" max="14087" width="14.140625" style="2" customWidth="1"/>
    <col min="14088" max="14088" width="11.7109375" style="2" customWidth="1"/>
    <col min="14089" max="14089" width="9.28515625" style="2" customWidth="1"/>
    <col min="14090" max="14090" width="11.28515625" style="2" customWidth="1"/>
    <col min="14091" max="14094" width="11" style="2" customWidth="1"/>
    <col min="14095" max="14095" width="13.5703125" style="2" customWidth="1"/>
    <col min="14096" max="14098" width="12.28515625" style="2" customWidth="1"/>
    <col min="14099" max="14099" width="11.42578125" style="2" customWidth="1"/>
    <col min="14100" max="14100" width="16.42578125" style="2" customWidth="1"/>
    <col min="14101" max="14101" width="18" style="2" customWidth="1"/>
    <col min="14102" max="14102" width="19.28515625" style="2" customWidth="1"/>
    <col min="14103" max="14103" width="20.7109375" style="2" customWidth="1"/>
    <col min="14104" max="14108" width="8.85546875" style="2" customWidth="1"/>
    <col min="14109" max="14338" width="8.85546875" style="2"/>
    <col min="14339" max="14339" width="7.28515625" style="2" customWidth="1"/>
    <col min="14340" max="14340" width="39.28515625" style="2" customWidth="1"/>
    <col min="14341" max="14341" width="34.7109375" style="2" customWidth="1"/>
    <col min="14342" max="14342" width="14.42578125" style="2" customWidth="1"/>
    <col min="14343" max="14343" width="14.140625" style="2" customWidth="1"/>
    <col min="14344" max="14344" width="11.7109375" style="2" customWidth="1"/>
    <col min="14345" max="14345" width="9.28515625" style="2" customWidth="1"/>
    <col min="14346" max="14346" width="11.28515625" style="2" customWidth="1"/>
    <col min="14347" max="14350" width="11" style="2" customWidth="1"/>
    <col min="14351" max="14351" width="13.5703125" style="2" customWidth="1"/>
    <col min="14352" max="14354" width="12.28515625" style="2" customWidth="1"/>
    <col min="14355" max="14355" width="11.42578125" style="2" customWidth="1"/>
    <col min="14356" max="14356" width="16.42578125" style="2" customWidth="1"/>
    <col min="14357" max="14357" width="18" style="2" customWidth="1"/>
    <col min="14358" max="14358" width="19.28515625" style="2" customWidth="1"/>
    <col min="14359" max="14359" width="20.7109375" style="2" customWidth="1"/>
    <col min="14360" max="14364" width="8.85546875" style="2" customWidth="1"/>
    <col min="14365" max="14594" width="8.85546875" style="2"/>
    <col min="14595" max="14595" width="7.28515625" style="2" customWidth="1"/>
    <col min="14596" max="14596" width="39.28515625" style="2" customWidth="1"/>
    <col min="14597" max="14597" width="34.7109375" style="2" customWidth="1"/>
    <col min="14598" max="14598" width="14.42578125" style="2" customWidth="1"/>
    <col min="14599" max="14599" width="14.140625" style="2" customWidth="1"/>
    <col min="14600" max="14600" width="11.7109375" style="2" customWidth="1"/>
    <col min="14601" max="14601" width="9.28515625" style="2" customWidth="1"/>
    <col min="14602" max="14602" width="11.28515625" style="2" customWidth="1"/>
    <col min="14603" max="14606" width="11" style="2" customWidth="1"/>
    <col min="14607" max="14607" width="13.5703125" style="2" customWidth="1"/>
    <col min="14608" max="14610" width="12.28515625" style="2" customWidth="1"/>
    <col min="14611" max="14611" width="11.42578125" style="2" customWidth="1"/>
    <col min="14612" max="14612" width="16.42578125" style="2" customWidth="1"/>
    <col min="14613" max="14613" width="18" style="2" customWidth="1"/>
    <col min="14614" max="14614" width="19.28515625" style="2" customWidth="1"/>
    <col min="14615" max="14615" width="20.7109375" style="2" customWidth="1"/>
    <col min="14616" max="14620" width="8.85546875" style="2" customWidth="1"/>
    <col min="14621" max="14850" width="8.85546875" style="2"/>
    <col min="14851" max="14851" width="7.28515625" style="2" customWidth="1"/>
    <col min="14852" max="14852" width="39.28515625" style="2" customWidth="1"/>
    <col min="14853" max="14853" width="34.7109375" style="2" customWidth="1"/>
    <col min="14854" max="14854" width="14.42578125" style="2" customWidth="1"/>
    <col min="14855" max="14855" width="14.140625" style="2" customWidth="1"/>
    <col min="14856" max="14856" width="11.7109375" style="2" customWidth="1"/>
    <col min="14857" max="14857" width="9.28515625" style="2" customWidth="1"/>
    <col min="14858" max="14858" width="11.28515625" style="2" customWidth="1"/>
    <col min="14859" max="14862" width="11" style="2" customWidth="1"/>
    <col min="14863" max="14863" width="13.5703125" style="2" customWidth="1"/>
    <col min="14864" max="14866" width="12.28515625" style="2" customWidth="1"/>
    <col min="14867" max="14867" width="11.42578125" style="2" customWidth="1"/>
    <col min="14868" max="14868" width="16.42578125" style="2" customWidth="1"/>
    <col min="14869" max="14869" width="18" style="2" customWidth="1"/>
    <col min="14870" max="14870" width="19.28515625" style="2" customWidth="1"/>
    <col min="14871" max="14871" width="20.7109375" style="2" customWidth="1"/>
    <col min="14872" max="14876" width="8.85546875" style="2" customWidth="1"/>
    <col min="14877" max="15106" width="8.85546875" style="2"/>
    <col min="15107" max="15107" width="7.28515625" style="2" customWidth="1"/>
    <col min="15108" max="15108" width="39.28515625" style="2" customWidth="1"/>
    <col min="15109" max="15109" width="34.7109375" style="2" customWidth="1"/>
    <col min="15110" max="15110" width="14.42578125" style="2" customWidth="1"/>
    <col min="15111" max="15111" width="14.140625" style="2" customWidth="1"/>
    <col min="15112" max="15112" width="11.7109375" style="2" customWidth="1"/>
    <col min="15113" max="15113" width="9.28515625" style="2" customWidth="1"/>
    <col min="15114" max="15114" width="11.28515625" style="2" customWidth="1"/>
    <col min="15115" max="15118" width="11" style="2" customWidth="1"/>
    <col min="15119" max="15119" width="13.5703125" style="2" customWidth="1"/>
    <col min="15120" max="15122" width="12.28515625" style="2" customWidth="1"/>
    <col min="15123" max="15123" width="11.42578125" style="2" customWidth="1"/>
    <col min="15124" max="15124" width="16.42578125" style="2" customWidth="1"/>
    <col min="15125" max="15125" width="18" style="2" customWidth="1"/>
    <col min="15126" max="15126" width="19.28515625" style="2" customWidth="1"/>
    <col min="15127" max="15127" width="20.7109375" style="2" customWidth="1"/>
    <col min="15128" max="15132" width="8.85546875" style="2" customWidth="1"/>
    <col min="15133" max="15362" width="8.85546875" style="2"/>
    <col min="15363" max="15363" width="7.28515625" style="2" customWidth="1"/>
    <col min="15364" max="15364" width="39.28515625" style="2" customWidth="1"/>
    <col min="15365" max="15365" width="34.7109375" style="2" customWidth="1"/>
    <col min="15366" max="15366" width="14.42578125" style="2" customWidth="1"/>
    <col min="15367" max="15367" width="14.140625" style="2" customWidth="1"/>
    <col min="15368" max="15368" width="11.7109375" style="2" customWidth="1"/>
    <col min="15369" max="15369" width="9.28515625" style="2" customWidth="1"/>
    <col min="15370" max="15370" width="11.28515625" style="2" customWidth="1"/>
    <col min="15371" max="15374" width="11" style="2" customWidth="1"/>
    <col min="15375" max="15375" width="13.5703125" style="2" customWidth="1"/>
    <col min="15376" max="15378" width="12.28515625" style="2" customWidth="1"/>
    <col min="15379" max="15379" width="11.42578125" style="2" customWidth="1"/>
    <col min="15380" max="15380" width="16.42578125" style="2" customWidth="1"/>
    <col min="15381" max="15381" width="18" style="2" customWidth="1"/>
    <col min="15382" max="15382" width="19.28515625" style="2" customWidth="1"/>
    <col min="15383" max="15383" width="20.7109375" style="2" customWidth="1"/>
    <col min="15384" max="15388" width="8.85546875" style="2" customWidth="1"/>
    <col min="15389" max="15618" width="8.85546875" style="2"/>
    <col min="15619" max="15619" width="7.28515625" style="2" customWidth="1"/>
    <col min="15620" max="15620" width="39.28515625" style="2" customWidth="1"/>
    <col min="15621" max="15621" width="34.7109375" style="2" customWidth="1"/>
    <col min="15622" max="15622" width="14.42578125" style="2" customWidth="1"/>
    <col min="15623" max="15623" width="14.140625" style="2" customWidth="1"/>
    <col min="15624" max="15624" width="11.7109375" style="2" customWidth="1"/>
    <col min="15625" max="15625" width="9.28515625" style="2" customWidth="1"/>
    <col min="15626" max="15626" width="11.28515625" style="2" customWidth="1"/>
    <col min="15627" max="15630" width="11" style="2" customWidth="1"/>
    <col min="15631" max="15631" width="13.5703125" style="2" customWidth="1"/>
    <col min="15632" max="15634" width="12.28515625" style="2" customWidth="1"/>
    <col min="15635" max="15635" width="11.42578125" style="2" customWidth="1"/>
    <col min="15636" max="15636" width="16.42578125" style="2" customWidth="1"/>
    <col min="15637" max="15637" width="18" style="2" customWidth="1"/>
    <col min="15638" max="15638" width="19.28515625" style="2" customWidth="1"/>
    <col min="15639" max="15639" width="20.7109375" style="2" customWidth="1"/>
    <col min="15640" max="15644" width="8.85546875" style="2" customWidth="1"/>
    <col min="15645" max="15874" width="8.85546875" style="2"/>
    <col min="15875" max="15875" width="7.28515625" style="2" customWidth="1"/>
    <col min="15876" max="15876" width="39.28515625" style="2" customWidth="1"/>
    <col min="15877" max="15877" width="34.7109375" style="2" customWidth="1"/>
    <col min="15878" max="15878" width="14.42578125" style="2" customWidth="1"/>
    <col min="15879" max="15879" width="14.140625" style="2" customWidth="1"/>
    <col min="15880" max="15880" width="11.7109375" style="2" customWidth="1"/>
    <col min="15881" max="15881" width="9.28515625" style="2" customWidth="1"/>
    <col min="15882" max="15882" width="11.28515625" style="2" customWidth="1"/>
    <col min="15883" max="15886" width="11" style="2" customWidth="1"/>
    <col min="15887" max="15887" width="13.5703125" style="2" customWidth="1"/>
    <col min="15888" max="15890" width="12.28515625" style="2" customWidth="1"/>
    <col min="15891" max="15891" width="11.42578125" style="2" customWidth="1"/>
    <col min="15892" max="15892" width="16.42578125" style="2" customWidth="1"/>
    <col min="15893" max="15893" width="18" style="2" customWidth="1"/>
    <col min="15894" max="15894" width="19.28515625" style="2" customWidth="1"/>
    <col min="15895" max="15895" width="20.7109375" style="2" customWidth="1"/>
    <col min="15896" max="15900" width="8.85546875" style="2" customWidth="1"/>
    <col min="15901" max="16130" width="8.85546875" style="2"/>
    <col min="16131" max="16131" width="7.28515625" style="2" customWidth="1"/>
    <col min="16132" max="16132" width="39.28515625" style="2" customWidth="1"/>
    <col min="16133" max="16133" width="34.7109375" style="2" customWidth="1"/>
    <col min="16134" max="16134" width="14.42578125" style="2" customWidth="1"/>
    <col min="16135" max="16135" width="14.140625" style="2" customWidth="1"/>
    <col min="16136" max="16136" width="11.7109375" style="2" customWidth="1"/>
    <col min="16137" max="16137" width="9.28515625" style="2" customWidth="1"/>
    <col min="16138" max="16138" width="11.28515625" style="2" customWidth="1"/>
    <col min="16139" max="16142" width="11" style="2" customWidth="1"/>
    <col min="16143" max="16143" width="13.5703125" style="2" customWidth="1"/>
    <col min="16144" max="16146" width="12.28515625" style="2" customWidth="1"/>
    <col min="16147" max="16147" width="11.42578125" style="2" customWidth="1"/>
    <col min="16148" max="16148" width="16.42578125" style="2" customWidth="1"/>
    <col min="16149" max="16149" width="18" style="2" customWidth="1"/>
    <col min="16150" max="16150" width="19.28515625" style="2" customWidth="1"/>
    <col min="16151" max="16151" width="20.7109375" style="2" customWidth="1"/>
    <col min="16152" max="16156" width="8.85546875" style="2" customWidth="1"/>
    <col min="16157" max="16384" width="8.85546875" style="2"/>
  </cols>
  <sheetData>
    <row r="1" spans="1:21" ht="62.25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73"/>
      <c r="T1" s="73"/>
    </row>
    <row r="2" spans="1:21" ht="16.5">
      <c r="A2" s="74"/>
      <c r="B2" s="2"/>
      <c r="D2" s="2"/>
      <c r="E2" s="2"/>
      <c r="F2" s="544" t="s">
        <v>747</v>
      </c>
      <c r="G2" s="544"/>
      <c r="H2" s="544"/>
      <c r="I2" s="2"/>
      <c r="J2" s="2"/>
      <c r="K2" s="2"/>
      <c r="L2" s="2"/>
      <c r="M2" s="2"/>
      <c r="N2" s="2"/>
      <c r="O2" s="2"/>
      <c r="P2" s="2"/>
      <c r="Q2" s="2"/>
    </row>
    <row r="4" spans="1:21" ht="24" customHeight="1">
      <c r="A4" s="529" t="s">
        <v>1</v>
      </c>
      <c r="B4" s="529" t="s">
        <v>2</v>
      </c>
      <c r="C4" s="507" t="s">
        <v>3</v>
      </c>
      <c r="D4" s="545" t="s">
        <v>4</v>
      </c>
      <c r="E4" s="545" t="s">
        <v>5</v>
      </c>
      <c r="F4" s="545" t="s">
        <v>618</v>
      </c>
      <c r="G4" s="545"/>
      <c r="H4" s="545"/>
      <c r="I4" s="545" t="s">
        <v>6</v>
      </c>
      <c r="J4" s="545"/>
      <c r="K4" s="545"/>
      <c r="L4" s="546" t="s">
        <v>7</v>
      </c>
      <c r="M4" s="507" t="s">
        <v>8</v>
      </c>
      <c r="N4" s="507"/>
      <c r="O4" s="507"/>
      <c r="P4" s="507"/>
      <c r="Q4" s="507"/>
      <c r="R4" s="535"/>
      <c r="S4" s="529" t="s">
        <v>968</v>
      </c>
      <c r="T4" s="529" t="s">
        <v>958</v>
      </c>
    </row>
    <row r="5" spans="1:21" ht="30.75" customHeight="1">
      <c r="A5" s="530"/>
      <c r="B5" s="530"/>
      <c r="C5" s="507"/>
      <c r="D5" s="545"/>
      <c r="E5" s="545"/>
      <c r="F5" s="515" t="s">
        <v>9</v>
      </c>
      <c r="G5" s="508" t="s">
        <v>628</v>
      </c>
      <c r="H5" s="502" t="s">
        <v>10</v>
      </c>
      <c r="I5" s="546">
        <v>300</v>
      </c>
      <c r="J5" s="546">
        <v>200</v>
      </c>
      <c r="K5" s="546" t="s">
        <v>11</v>
      </c>
      <c r="L5" s="542"/>
      <c r="M5" s="515" t="s">
        <v>12</v>
      </c>
      <c r="N5" s="515" t="s">
        <v>6</v>
      </c>
      <c r="O5" s="515"/>
      <c r="P5" s="515"/>
      <c r="Q5" s="546" t="s">
        <v>7</v>
      </c>
      <c r="R5" s="535" t="s">
        <v>13</v>
      </c>
      <c r="S5" s="530"/>
      <c r="T5" s="530"/>
    </row>
    <row r="6" spans="1:21" ht="66" customHeight="1">
      <c r="A6" s="531"/>
      <c r="B6" s="531"/>
      <c r="C6" s="507"/>
      <c r="D6" s="545"/>
      <c r="E6" s="545"/>
      <c r="F6" s="515"/>
      <c r="G6" s="508"/>
      <c r="H6" s="502"/>
      <c r="I6" s="546"/>
      <c r="J6" s="546"/>
      <c r="K6" s="546"/>
      <c r="L6" s="542"/>
      <c r="M6" s="515"/>
      <c r="N6" s="24">
        <v>300</v>
      </c>
      <c r="O6" s="24">
        <v>200</v>
      </c>
      <c r="P6" s="24" t="s">
        <v>11</v>
      </c>
      <c r="Q6" s="546"/>
      <c r="R6" s="535"/>
      <c r="S6" s="531"/>
      <c r="T6" s="531"/>
      <c r="U6" s="31"/>
    </row>
    <row r="7" spans="1:21">
      <c r="A7" s="549" t="s">
        <v>14</v>
      </c>
      <c r="B7" s="550"/>
      <c r="C7" s="339"/>
      <c r="D7" s="8"/>
      <c r="E7" s="8"/>
      <c r="F7" s="8"/>
      <c r="G7" s="8"/>
      <c r="H7" s="37"/>
      <c r="I7" s="37"/>
      <c r="J7" s="37"/>
      <c r="K7" s="37"/>
      <c r="L7" s="37"/>
      <c r="M7" s="32"/>
      <c r="N7" s="32"/>
      <c r="O7" s="32"/>
      <c r="P7" s="32"/>
      <c r="Q7" s="32"/>
      <c r="R7" s="215"/>
      <c r="S7" s="32"/>
      <c r="T7" s="32"/>
      <c r="U7" s="31"/>
    </row>
    <row r="8" spans="1:21" ht="36" customHeight="1">
      <c r="A8" s="507" t="s">
        <v>15</v>
      </c>
      <c r="B8" s="506" t="s">
        <v>16</v>
      </c>
      <c r="C8" s="234" t="s">
        <v>17</v>
      </c>
      <c r="D8" s="57" t="s">
        <v>18</v>
      </c>
      <c r="E8" s="57" t="s">
        <v>19</v>
      </c>
      <c r="F8" s="63" t="s">
        <v>627</v>
      </c>
      <c r="G8" s="69">
        <v>1841</v>
      </c>
      <c r="H8" s="65">
        <v>3240</v>
      </c>
      <c r="I8" s="66">
        <v>3200</v>
      </c>
      <c r="J8" s="66">
        <v>40</v>
      </c>
      <c r="K8" s="66">
        <v>0</v>
      </c>
      <c r="L8" s="66">
        <f>I8+J8+K8</f>
        <v>3240</v>
      </c>
      <c r="M8" s="63">
        <f>N8+O8</f>
        <v>541.40000000000009</v>
      </c>
      <c r="N8" s="63">
        <v>537.20000000000005</v>
      </c>
      <c r="O8" s="63">
        <v>4.2</v>
      </c>
      <c r="P8" s="63"/>
      <c r="Q8" s="63">
        <f>N8+O8</f>
        <v>541.40000000000009</v>
      </c>
      <c r="R8" s="147">
        <v>153</v>
      </c>
      <c r="S8" s="64">
        <v>145</v>
      </c>
      <c r="T8" s="64"/>
      <c r="U8" s="31"/>
    </row>
    <row r="9" spans="1:21" ht="34.5" customHeight="1">
      <c r="A9" s="507"/>
      <c r="B9" s="506"/>
      <c r="C9" s="234" t="s">
        <v>20</v>
      </c>
      <c r="D9" s="57" t="s">
        <v>21</v>
      </c>
      <c r="E9" s="57" t="s">
        <v>22</v>
      </c>
      <c r="F9" s="63" t="s">
        <v>632</v>
      </c>
      <c r="G9" s="69">
        <v>1</v>
      </c>
      <c r="H9" s="66">
        <v>1248.2</v>
      </c>
      <c r="I9" s="66">
        <v>1248.2</v>
      </c>
      <c r="J9" s="66">
        <v>0</v>
      </c>
      <c r="K9" s="66"/>
      <c r="L9" s="66">
        <f>I9+J9+K9</f>
        <v>1248.2</v>
      </c>
      <c r="M9" s="63">
        <f>Q9</f>
        <v>0</v>
      </c>
      <c r="N9" s="63"/>
      <c r="O9" s="63"/>
      <c r="P9" s="63"/>
      <c r="Q9" s="63">
        <f>O9+N9</f>
        <v>0</v>
      </c>
      <c r="R9" s="147">
        <v>0</v>
      </c>
      <c r="S9" s="64">
        <v>0</v>
      </c>
      <c r="T9" s="64"/>
    </row>
    <row r="10" spans="1:21" s="11" customFormat="1">
      <c r="A10" s="65"/>
      <c r="B10" s="77" t="s">
        <v>23</v>
      </c>
      <c r="C10" s="77"/>
      <c r="D10" s="40"/>
      <c r="E10" s="40"/>
      <c r="F10" s="65"/>
      <c r="G10" s="78"/>
      <c r="H10" s="65">
        <f>H8+H9</f>
        <v>4488.2</v>
      </c>
      <c r="I10" s="65">
        <f t="shared" ref="I10:Q10" si="0">I8+I9</f>
        <v>4448.2</v>
      </c>
      <c r="J10" s="65">
        <f t="shared" si="0"/>
        <v>40</v>
      </c>
      <c r="K10" s="65">
        <f t="shared" si="0"/>
        <v>0</v>
      </c>
      <c r="L10" s="65">
        <f t="shared" si="0"/>
        <v>4488.2</v>
      </c>
      <c r="M10" s="65">
        <f t="shared" si="0"/>
        <v>541.40000000000009</v>
      </c>
      <c r="N10" s="65">
        <f t="shared" si="0"/>
        <v>537.20000000000005</v>
      </c>
      <c r="O10" s="65">
        <f t="shared" si="0"/>
        <v>4.2</v>
      </c>
      <c r="P10" s="65">
        <f t="shared" si="0"/>
        <v>0</v>
      </c>
      <c r="Q10" s="65">
        <f t="shared" si="0"/>
        <v>541.40000000000009</v>
      </c>
      <c r="R10" s="216"/>
      <c r="S10" s="78"/>
      <c r="T10" s="78"/>
    </row>
    <row r="11" spans="1:21" ht="60">
      <c r="A11" s="64" t="s">
        <v>24</v>
      </c>
      <c r="B11" s="68" t="s">
        <v>25</v>
      </c>
      <c r="C11" s="234" t="s">
        <v>20</v>
      </c>
      <c r="D11" s="57" t="s">
        <v>26</v>
      </c>
      <c r="E11" s="57" t="s">
        <v>27</v>
      </c>
      <c r="F11" s="63" t="s">
        <v>631</v>
      </c>
      <c r="G11" s="69"/>
      <c r="H11" s="12"/>
      <c r="I11" s="12"/>
      <c r="J11" s="12"/>
      <c r="K11" s="12">
        <v>0</v>
      </c>
      <c r="L11" s="66">
        <f>I11+J11+K11</f>
        <v>0</v>
      </c>
      <c r="M11" s="63">
        <f>Q11</f>
        <v>0</v>
      </c>
      <c r="N11" s="63">
        <v>0</v>
      </c>
      <c r="O11" s="63">
        <v>0</v>
      </c>
      <c r="P11" s="63">
        <v>0</v>
      </c>
      <c r="Q11" s="63">
        <f>O11+N11</f>
        <v>0</v>
      </c>
      <c r="R11" s="147">
        <v>0</v>
      </c>
      <c r="S11" s="64">
        <v>0</v>
      </c>
      <c r="T11" s="64"/>
      <c r="U11" s="31"/>
    </row>
    <row r="12" spans="1:21" s="11" customFormat="1">
      <c r="A12" s="65"/>
      <c r="B12" s="77" t="s">
        <v>23</v>
      </c>
      <c r="C12" s="77"/>
      <c r="D12" s="40"/>
      <c r="E12" s="40"/>
      <c r="F12" s="65"/>
      <c r="G12" s="78"/>
      <c r="H12" s="38">
        <f>SUM(H11)</f>
        <v>0</v>
      </c>
      <c r="I12" s="38">
        <f t="shared" ref="I12:Q12" si="1">SUM(I11)</f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217"/>
      <c r="S12" s="79"/>
      <c r="T12" s="79"/>
    </row>
    <row r="13" spans="1:21" ht="48">
      <c r="A13" s="64" t="s">
        <v>28</v>
      </c>
      <c r="B13" s="68" t="s">
        <v>29</v>
      </c>
      <c r="C13" s="234" t="s">
        <v>30</v>
      </c>
      <c r="D13" s="57" t="s">
        <v>31</v>
      </c>
      <c r="E13" s="57" t="s">
        <v>32</v>
      </c>
      <c r="F13" s="63"/>
      <c r="G13" s="69">
        <v>0</v>
      </c>
      <c r="H13" s="66">
        <f>L13</f>
        <v>0</v>
      </c>
      <c r="I13" s="12"/>
      <c r="J13" s="12"/>
      <c r="K13" s="12">
        <v>0</v>
      </c>
      <c r="L13" s="12">
        <f>I13+J13+K13</f>
        <v>0</v>
      </c>
      <c r="M13" s="63">
        <f>Q13</f>
        <v>0</v>
      </c>
      <c r="N13" s="63">
        <v>0</v>
      </c>
      <c r="O13" s="63">
        <v>0</v>
      </c>
      <c r="P13" s="63">
        <v>0</v>
      </c>
      <c r="Q13" s="63">
        <f>N13+O13</f>
        <v>0</v>
      </c>
      <c r="R13" s="147">
        <v>0</v>
      </c>
      <c r="S13" s="64">
        <v>0</v>
      </c>
      <c r="T13" s="64"/>
      <c r="U13" s="31"/>
    </row>
    <row r="14" spans="1:21" s="11" customFormat="1" ht="12.75" customHeight="1">
      <c r="A14" s="65"/>
      <c r="B14" s="77" t="s">
        <v>23</v>
      </c>
      <c r="C14" s="77"/>
      <c r="D14" s="40"/>
      <c r="E14" s="40"/>
      <c r="F14" s="65"/>
      <c r="G14" s="78"/>
      <c r="H14" s="38">
        <f>SUM(H13)</f>
        <v>0</v>
      </c>
      <c r="I14" s="38">
        <f t="shared" ref="I14:Q14" si="2">SUM(I13)</f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217"/>
      <c r="S14" s="79"/>
      <c r="T14" s="79"/>
    </row>
    <row r="15" spans="1:21" s="11" customFormat="1" ht="41.25" customHeight="1">
      <c r="A15" s="65" t="s">
        <v>33</v>
      </c>
      <c r="B15" s="56" t="s">
        <v>783</v>
      </c>
      <c r="C15" s="56" t="s">
        <v>17</v>
      </c>
      <c r="D15" s="57" t="s">
        <v>18</v>
      </c>
      <c r="E15" s="57" t="s">
        <v>19</v>
      </c>
      <c r="F15" s="63" t="s">
        <v>627</v>
      </c>
      <c r="G15" s="69">
        <v>1841</v>
      </c>
      <c r="H15" s="38">
        <v>34785.699999999997</v>
      </c>
      <c r="I15" s="38">
        <v>34360.699999999997</v>
      </c>
      <c r="J15" s="38">
        <v>425</v>
      </c>
      <c r="K15" s="38"/>
      <c r="L15" s="38">
        <f t="shared" ref="L15:L20" si="3">I15+J15+K15</f>
        <v>34785.699999999997</v>
      </c>
      <c r="M15" s="38">
        <f>Q15</f>
        <v>6942.7699999999995</v>
      </c>
      <c r="N15" s="38">
        <v>6894.57</v>
      </c>
      <c r="O15" s="38">
        <v>48.2</v>
      </c>
      <c r="P15" s="38"/>
      <c r="Q15" s="38">
        <f>N15+O15+P15</f>
        <v>6942.7699999999995</v>
      </c>
      <c r="R15" s="217">
        <v>1945</v>
      </c>
      <c r="S15" s="79">
        <v>1844</v>
      </c>
      <c r="T15" s="79"/>
    </row>
    <row r="16" spans="1:21" ht="24">
      <c r="A16" s="507" t="s">
        <v>33</v>
      </c>
      <c r="B16" s="506" t="s">
        <v>34</v>
      </c>
      <c r="C16" s="234" t="s">
        <v>35</v>
      </c>
      <c r="D16" s="57" t="s">
        <v>36</v>
      </c>
      <c r="E16" s="57" t="s">
        <v>37</v>
      </c>
      <c r="F16" s="63"/>
      <c r="G16" s="51"/>
      <c r="H16" s="66">
        <f>L16</f>
        <v>0</v>
      </c>
      <c r="I16" s="28"/>
      <c r="J16" s="28"/>
      <c r="K16" s="39">
        <v>0</v>
      </c>
      <c r="L16" s="12">
        <f t="shared" si="3"/>
        <v>0</v>
      </c>
      <c r="M16" s="63">
        <f>N16+O16</f>
        <v>0</v>
      </c>
      <c r="N16" s="63">
        <v>0</v>
      </c>
      <c r="O16" s="63">
        <v>0</v>
      </c>
      <c r="P16" s="63">
        <v>0</v>
      </c>
      <c r="Q16" s="63">
        <f>M16</f>
        <v>0</v>
      </c>
      <c r="R16" s="218" t="s">
        <v>38</v>
      </c>
      <c r="S16" s="51" t="s">
        <v>38</v>
      </c>
      <c r="T16" s="51"/>
    </row>
    <row r="17" spans="1:21">
      <c r="A17" s="507"/>
      <c r="B17" s="506"/>
      <c r="C17" s="234" t="s">
        <v>39</v>
      </c>
      <c r="D17" s="532" t="s">
        <v>40</v>
      </c>
      <c r="E17" s="532" t="s">
        <v>41</v>
      </c>
      <c r="F17" s="63"/>
      <c r="G17" s="69"/>
      <c r="H17" s="66">
        <f>L17</f>
        <v>0</v>
      </c>
      <c r="I17" s="28"/>
      <c r="J17" s="28"/>
      <c r="K17" s="39">
        <v>0</v>
      </c>
      <c r="L17" s="12">
        <f t="shared" si="3"/>
        <v>0</v>
      </c>
      <c r="M17" s="63">
        <f>Q17</f>
        <v>0</v>
      </c>
      <c r="N17" s="63"/>
      <c r="O17" s="63"/>
      <c r="P17" s="63"/>
      <c r="Q17" s="63">
        <f>N17+O17</f>
        <v>0</v>
      </c>
      <c r="R17" s="147">
        <v>0</v>
      </c>
      <c r="S17" s="64">
        <v>0</v>
      </c>
      <c r="T17" s="64"/>
    </row>
    <row r="18" spans="1:21">
      <c r="A18" s="507"/>
      <c r="B18" s="506"/>
      <c r="C18" s="234" t="s">
        <v>42</v>
      </c>
      <c r="D18" s="532"/>
      <c r="E18" s="532"/>
      <c r="F18" s="63"/>
      <c r="G18" s="69"/>
      <c r="H18" s="66">
        <f>L18</f>
        <v>0</v>
      </c>
      <c r="I18" s="28"/>
      <c r="J18" s="28"/>
      <c r="K18" s="39">
        <v>0</v>
      </c>
      <c r="L18" s="12">
        <f t="shared" si="3"/>
        <v>0</v>
      </c>
      <c r="M18" s="63">
        <f>Q18</f>
        <v>0</v>
      </c>
      <c r="N18" s="63"/>
      <c r="O18" s="63"/>
      <c r="P18" s="63"/>
      <c r="Q18" s="63">
        <f>N18+O18</f>
        <v>0</v>
      </c>
      <c r="R18" s="147">
        <v>0</v>
      </c>
      <c r="S18" s="64">
        <v>0</v>
      </c>
      <c r="T18" s="64"/>
    </row>
    <row r="19" spans="1:21" ht="24">
      <c r="A19" s="507"/>
      <c r="B19" s="506"/>
      <c r="C19" s="234" t="s">
        <v>43</v>
      </c>
      <c r="D19" s="532" t="s">
        <v>44</v>
      </c>
      <c r="E19" s="532" t="s">
        <v>45</v>
      </c>
      <c r="F19" s="63"/>
      <c r="G19" s="69"/>
      <c r="H19" s="66">
        <f>L19</f>
        <v>0</v>
      </c>
      <c r="I19" s="28"/>
      <c r="J19" s="28"/>
      <c r="K19" s="39">
        <v>0</v>
      </c>
      <c r="L19" s="12">
        <f t="shared" si="3"/>
        <v>0</v>
      </c>
      <c r="M19" s="63">
        <f>Q19</f>
        <v>0</v>
      </c>
      <c r="N19" s="63"/>
      <c r="O19" s="63"/>
      <c r="P19" s="63"/>
      <c r="Q19" s="63">
        <f>N19+O19</f>
        <v>0</v>
      </c>
      <c r="R19" s="147">
        <v>0</v>
      </c>
      <c r="S19" s="64">
        <v>0</v>
      </c>
      <c r="T19" s="64"/>
    </row>
    <row r="20" spans="1:21">
      <c r="A20" s="507"/>
      <c r="B20" s="506"/>
      <c r="C20" s="234" t="s">
        <v>46</v>
      </c>
      <c r="D20" s="532"/>
      <c r="E20" s="532"/>
      <c r="F20" s="63"/>
      <c r="G20" s="69"/>
      <c r="H20" s="66">
        <f>L20</f>
        <v>0</v>
      </c>
      <c r="I20" s="33"/>
      <c r="J20" s="33"/>
      <c r="K20" s="36">
        <v>0</v>
      </c>
      <c r="L20" s="12">
        <f t="shared" si="3"/>
        <v>0</v>
      </c>
      <c r="M20" s="63">
        <f>Q20</f>
        <v>0</v>
      </c>
      <c r="N20" s="63"/>
      <c r="O20" s="63"/>
      <c r="P20" s="63"/>
      <c r="Q20" s="63">
        <f>N20+O20</f>
        <v>0</v>
      </c>
      <c r="R20" s="147">
        <v>0</v>
      </c>
      <c r="S20" s="64">
        <v>0</v>
      </c>
      <c r="T20" s="64"/>
      <c r="U20" s="203"/>
    </row>
    <row r="21" spans="1:21" s="11" customFormat="1">
      <c r="A21" s="65"/>
      <c r="B21" s="77" t="s">
        <v>23</v>
      </c>
      <c r="C21" s="77"/>
      <c r="D21" s="40"/>
      <c r="E21" s="40"/>
      <c r="F21" s="65"/>
      <c r="G21" s="78"/>
      <c r="H21" s="65">
        <f>H15</f>
        <v>34785.699999999997</v>
      </c>
      <c r="I21" s="65">
        <f t="shared" ref="I21:Q21" si="4">I15</f>
        <v>34360.699999999997</v>
      </c>
      <c r="J21" s="65">
        <f t="shared" si="4"/>
        <v>425</v>
      </c>
      <c r="K21" s="65">
        <f t="shared" si="4"/>
        <v>0</v>
      </c>
      <c r="L21" s="65">
        <f t="shared" si="4"/>
        <v>34785.699999999997</v>
      </c>
      <c r="M21" s="65">
        <f t="shared" si="4"/>
        <v>6942.7699999999995</v>
      </c>
      <c r="N21" s="65">
        <f t="shared" si="4"/>
        <v>6894.57</v>
      </c>
      <c r="O21" s="65">
        <f t="shared" si="4"/>
        <v>48.2</v>
      </c>
      <c r="P21" s="65">
        <f t="shared" si="4"/>
        <v>0</v>
      </c>
      <c r="Q21" s="65">
        <f t="shared" si="4"/>
        <v>6942.7699999999995</v>
      </c>
      <c r="R21" s="216"/>
      <c r="S21" s="78"/>
      <c r="T21" s="78"/>
    </row>
    <row r="22" spans="1:21" ht="51.75" customHeight="1">
      <c r="A22" s="64"/>
      <c r="B22" s="68"/>
      <c r="C22" s="234" t="s">
        <v>20</v>
      </c>
      <c r="D22" s="57" t="s">
        <v>21</v>
      </c>
      <c r="E22" s="57" t="s">
        <v>48</v>
      </c>
      <c r="F22" s="63" t="s">
        <v>630</v>
      </c>
      <c r="G22" s="69">
        <v>2</v>
      </c>
      <c r="H22" s="66">
        <v>3211</v>
      </c>
      <c r="I22" s="12">
        <v>3211</v>
      </c>
      <c r="J22" s="12"/>
      <c r="K22" s="12">
        <v>0</v>
      </c>
      <c r="L22" s="66">
        <f>I22+J22+K22</f>
        <v>3211</v>
      </c>
      <c r="M22" s="63">
        <f>N22+O22</f>
        <v>0</v>
      </c>
      <c r="N22" s="63"/>
      <c r="O22" s="63"/>
      <c r="P22" s="63"/>
      <c r="Q22" s="63">
        <f>N22+O22</f>
        <v>0</v>
      </c>
      <c r="R22" s="147">
        <v>0</v>
      </c>
      <c r="S22" s="64">
        <v>0</v>
      </c>
      <c r="T22" s="64"/>
    </row>
    <row r="23" spans="1:21" s="11" customFormat="1">
      <c r="A23" s="65"/>
      <c r="B23" s="77" t="s">
        <v>23</v>
      </c>
      <c r="C23" s="77"/>
      <c r="D23" s="40"/>
      <c r="E23" s="40"/>
      <c r="F23" s="65"/>
      <c r="G23" s="78"/>
      <c r="H23" s="38">
        <f>H22</f>
        <v>3211</v>
      </c>
      <c r="I23" s="38">
        <f t="shared" ref="I23:Q23" si="5">I22</f>
        <v>3211</v>
      </c>
      <c r="J23" s="38">
        <f t="shared" si="5"/>
        <v>0</v>
      </c>
      <c r="K23" s="38">
        <f t="shared" si="5"/>
        <v>0</v>
      </c>
      <c r="L23" s="38">
        <f t="shared" si="5"/>
        <v>3211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38">
        <f t="shared" si="5"/>
        <v>0</v>
      </c>
      <c r="R23" s="217"/>
      <c r="S23" s="79"/>
      <c r="T23" s="79"/>
    </row>
    <row r="24" spans="1:21" ht="36">
      <c r="A24" s="64" t="s">
        <v>49</v>
      </c>
      <c r="B24" s="68"/>
      <c r="C24" s="234" t="s">
        <v>50</v>
      </c>
      <c r="D24" s="57"/>
      <c r="E24" s="57" t="s">
        <v>51</v>
      </c>
      <c r="F24" s="63" t="s">
        <v>629</v>
      </c>
      <c r="G24" s="69" t="s">
        <v>633</v>
      </c>
      <c r="H24" s="12">
        <v>394723</v>
      </c>
      <c r="I24" s="12">
        <v>394723</v>
      </c>
      <c r="J24" s="12"/>
      <c r="K24" s="12">
        <v>0</v>
      </c>
      <c r="L24" s="12">
        <f>K24+J24+I24</f>
        <v>394723</v>
      </c>
      <c r="M24" s="63">
        <f>Q24</f>
        <v>66000</v>
      </c>
      <c r="N24" s="63">
        <v>66000</v>
      </c>
      <c r="O24" s="63"/>
      <c r="P24" s="63"/>
      <c r="Q24" s="63">
        <f>P24+O24+N24</f>
        <v>66000</v>
      </c>
      <c r="R24" s="147" t="s">
        <v>750</v>
      </c>
      <c r="S24" s="64" t="s">
        <v>960</v>
      </c>
      <c r="T24" s="64" t="s">
        <v>959</v>
      </c>
    </row>
    <row r="25" spans="1:21" s="30" customFormat="1" ht="36">
      <c r="A25" s="66"/>
      <c r="C25" s="56" t="s">
        <v>634</v>
      </c>
      <c r="D25" s="23"/>
      <c r="E25" s="23" t="s">
        <v>635</v>
      </c>
      <c r="F25" s="66"/>
      <c r="G25" s="66"/>
      <c r="H25" s="12">
        <v>19315.099999999999</v>
      </c>
      <c r="I25" s="12">
        <v>19315.099999999999</v>
      </c>
      <c r="J25" s="12">
        <f t="shared" ref="J25:K25" si="6">SUM(J24)</f>
        <v>0</v>
      </c>
      <c r="K25" s="12">
        <f t="shared" si="6"/>
        <v>0</v>
      </c>
      <c r="L25" s="12">
        <f>K25+J25+I25</f>
        <v>19315.099999999999</v>
      </c>
      <c r="M25" s="12">
        <f>Q25</f>
        <v>1806.0160000000001</v>
      </c>
      <c r="N25" s="12">
        <v>1806.0160000000001</v>
      </c>
      <c r="O25" s="12">
        <f t="shared" ref="O25:P25" si="7">SUM(O24)</f>
        <v>0</v>
      </c>
      <c r="P25" s="12">
        <f t="shared" si="7"/>
        <v>0</v>
      </c>
      <c r="Q25" s="63">
        <f>P25+O25+N25</f>
        <v>1806.0160000000001</v>
      </c>
      <c r="R25" s="219">
        <v>36</v>
      </c>
      <c r="S25" s="50">
        <v>6</v>
      </c>
      <c r="T25" s="50"/>
    </row>
    <row r="26" spans="1:21" s="30" customFormat="1">
      <c r="A26" s="66"/>
      <c r="B26" s="56" t="s">
        <v>23</v>
      </c>
      <c r="C26" s="56"/>
      <c r="D26" s="23"/>
      <c r="E26" s="23"/>
      <c r="F26" s="66"/>
      <c r="G26" s="66"/>
      <c r="H26" s="38">
        <f>H24+H25</f>
        <v>414038.1</v>
      </c>
      <c r="I26" s="38">
        <f t="shared" ref="I26:Q26" si="8">I24+I25</f>
        <v>414038.1</v>
      </c>
      <c r="J26" s="38">
        <f t="shared" si="8"/>
        <v>0</v>
      </c>
      <c r="K26" s="38">
        <f t="shared" si="8"/>
        <v>0</v>
      </c>
      <c r="L26" s="38">
        <f t="shared" si="8"/>
        <v>414038.1</v>
      </c>
      <c r="M26" s="38">
        <f t="shared" si="8"/>
        <v>67806.016000000003</v>
      </c>
      <c r="N26" s="38">
        <f t="shared" si="8"/>
        <v>67806.016000000003</v>
      </c>
      <c r="O26" s="38">
        <f t="shared" si="8"/>
        <v>0</v>
      </c>
      <c r="P26" s="38">
        <f t="shared" si="8"/>
        <v>0</v>
      </c>
      <c r="Q26" s="38">
        <f t="shared" si="8"/>
        <v>67806.016000000003</v>
      </c>
      <c r="R26" s="217"/>
      <c r="S26" s="79"/>
      <c r="T26" s="79"/>
    </row>
    <row r="27" spans="1:21" ht="24">
      <c r="A27" s="507" t="s">
        <v>52</v>
      </c>
      <c r="B27" s="507" t="s">
        <v>53</v>
      </c>
      <c r="C27" s="234" t="s">
        <v>17</v>
      </c>
      <c r="D27" s="57" t="s">
        <v>18</v>
      </c>
      <c r="E27" s="57" t="s">
        <v>19</v>
      </c>
      <c r="F27" s="63" t="s">
        <v>627</v>
      </c>
      <c r="G27" s="69">
        <v>9</v>
      </c>
      <c r="H27" s="65">
        <v>505</v>
      </c>
      <c r="I27" s="66">
        <v>500</v>
      </c>
      <c r="J27" s="65">
        <v>5</v>
      </c>
      <c r="K27" s="65">
        <v>0</v>
      </c>
      <c r="L27" s="65">
        <f>I27+J27+K27</f>
        <v>505</v>
      </c>
      <c r="M27" s="63">
        <f>Q27</f>
        <v>51.96</v>
      </c>
      <c r="N27" s="87">
        <v>51.56</v>
      </c>
      <c r="O27" s="87">
        <v>0.4</v>
      </c>
      <c r="P27" s="63"/>
      <c r="Q27" s="63">
        <f>N27+O27+P27</f>
        <v>51.96</v>
      </c>
      <c r="R27" s="147">
        <v>9</v>
      </c>
      <c r="S27" s="64">
        <v>9</v>
      </c>
      <c r="T27" s="64"/>
    </row>
    <row r="28" spans="1:21" ht="24">
      <c r="A28" s="507"/>
      <c r="B28" s="507"/>
      <c r="C28" s="88" t="s">
        <v>54</v>
      </c>
      <c r="D28" s="532" t="s">
        <v>55</v>
      </c>
      <c r="E28" s="532" t="s">
        <v>56</v>
      </c>
      <c r="F28" s="89"/>
      <c r="G28" s="90"/>
      <c r="H28" s="23">
        <f>L28</f>
        <v>0</v>
      </c>
      <c r="I28" s="23"/>
      <c r="J28" s="23"/>
      <c r="K28" s="23">
        <v>0</v>
      </c>
      <c r="L28" s="66">
        <f>I28+J28+K28</f>
        <v>0</v>
      </c>
      <c r="M28" s="63">
        <f>Q28</f>
        <v>0</v>
      </c>
      <c r="N28" s="63"/>
      <c r="O28" s="63"/>
      <c r="P28" s="63"/>
      <c r="Q28" s="63">
        <f>N28+O28</f>
        <v>0</v>
      </c>
      <c r="R28" s="147">
        <v>0</v>
      </c>
      <c r="S28" s="64">
        <v>0</v>
      </c>
      <c r="T28" s="64"/>
    </row>
    <row r="29" spans="1:21">
      <c r="A29" s="507"/>
      <c r="B29" s="507"/>
      <c r="C29" s="88" t="s">
        <v>57</v>
      </c>
      <c r="D29" s="532"/>
      <c r="E29" s="532"/>
      <c r="F29" s="89"/>
      <c r="G29" s="91"/>
      <c r="H29" s="23">
        <f>L29</f>
        <v>0</v>
      </c>
      <c r="I29" s="23"/>
      <c r="J29" s="23"/>
      <c r="K29" s="23">
        <v>0</v>
      </c>
      <c r="L29" s="66">
        <f>I29+J29+K29</f>
        <v>0</v>
      </c>
      <c r="M29" s="63">
        <f>Q29</f>
        <v>0</v>
      </c>
      <c r="N29" s="63"/>
      <c r="O29" s="63"/>
      <c r="P29" s="63"/>
      <c r="Q29" s="63">
        <f>N29+O29</f>
        <v>0</v>
      </c>
      <c r="R29" s="147">
        <v>0</v>
      </c>
      <c r="S29" s="64">
        <v>0</v>
      </c>
      <c r="T29" s="64"/>
    </row>
    <row r="30" spans="1:21" ht="24">
      <c r="A30" s="507"/>
      <c r="B30" s="507"/>
      <c r="C30" s="88" t="s">
        <v>58</v>
      </c>
      <c r="D30" s="532"/>
      <c r="E30" s="532"/>
      <c r="F30" s="91"/>
      <c r="G30" s="90"/>
      <c r="H30" s="23">
        <f>L30</f>
        <v>0</v>
      </c>
      <c r="I30" s="23"/>
      <c r="J30" s="23"/>
      <c r="K30" s="23">
        <v>0</v>
      </c>
      <c r="L30" s="66">
        <f>I30+J30+K30</f>
        <v>0</v>
      </c>
      <c r="M30" s="63">
        <f>Q30</f>
        <v>0</v>
      </c>
      <c r="N30" s="63"/>
      <c r="O30" s="63"/>
      <c r="P30" s="63"/>
      <c r="Q30" s="63">
        <f>N30+O30</f>
        <v>0</v>
      </c>
      <c r="R30" s="147">
        <v>0</v>
      </c>
      <c r="S30" s="64">
        <v>0</v>
      </c>
      <c r="T30" s="64"/>
    </row>
    <row r="31" spans="1:21" s="11" customFormat="1" ht="16.5" customHeight="1">
      <c r="A31" s="65"/>
      <c r="B31" s="77" t="s">
        <v>23</v>
      </c>
      <c r="C31" s="92"/>
      <c r="D31" s="40"/>
      <c r="E31" s="40"/>
      <c r="F31" s="40"/>
      <c r="G31" s="40"/>
      <c r="H31" s="40">
        <f>SUM(H27:H30)</f>
        <v>505</v>
      </c>
      <c r="I31" s="40">
        <f t="shared" ref="I31:Q31" si="9">SUM(I27:I30)</f>
        <v>500</v>
      </c>
      <c r="J31" s="40">
        <f t="shared" si="9"/>
        <v>5</v>
      </c>
      <c r="K31" s="40">
        <f t="shared" si="9"/>
        <v>0</v>
      </c>
      <c r="L31" s="40">
        <f t="shared" si="9"/>
        <v>505</v>
      </c>
      <c r="M31" s="40">
        <f t="shared" si="9"/>
        <v>51.96</v>
      </c>
      <c r="N31" s="40">
        <f t="shared" si="9"/>
        <v>51.56</v>
      </c>
      <c r="O31" s="40">
        <f t="shared" si="9"/>
        <v>0.4</v>
      </c>
      <c r="P31" s="40">
        <f t="shared" si="9"/>
        <v>0</v>
      </c>
      <c r="Q31" s="40">
        <f t="shared" si="9"/>
        <v>51.96</v>
      </c>
      <c r="R31" s="220"/>
      <c r="S31" s="93"/>
      <c r="T31" s="93"/>
    </row>
    <row r="32" spans="1:21" ht="24">
      <c r="A32" s="507" t="s">
        <v>59</v>
      </c>
      <c r="B32" s="507" t="s">
        <v>60</v>
      </c>
      <c r="C32" s="234" t="s">
        <v>61</v>
      </c>
      <c r="D32" s="532" t="s">
        <v>62</v>
      </c>
      <c r="E32" s="57"/>
      <c r="F32" s="89" t="s">
        <v>715</v>
      </c>
      <c r="G32" s="94">
        <v>813</v>
      </c>
      <c r="H32" s="95">
        <f>I32+J32</f>
        <v>46410.1</v>
      </c>
      <c r="I32" s="95">
        <v>45950.1</v>
      </c>
      <c r="J32" s="95">
        <v>460</v>
      </c>
      <c r="K32" s="41">
        <v>0</v>
      </c>
      <c r="L32" s="41">
        <f>I32+J32+K32</f>
        <v>46410.1</v>
      </c>
      <c r="M32" s="63">
        <f>Q32</f>
        <v>8641.1</v>
      </c>
      <c r="N32" s="33">
        <v>8596.4</v>
      </c>
      <c r="O32" s="33">
        <v>44.7</v>
      </c>
      <c r="P32" s="63"/>
      <c r="Q32" s="63">
        <f>N32+O32+P32</f>
        <v>8641.1</v>
      </c>
      <c r="R32" s="147">
        <v>438</v>
      </c>
      <c r="S32" s="64">
        <v>87</v>
      </c>
      <c r="T32" s="64"/>
    </row>
    <row r="33" spans="1:22">
      <c r="A33" s="507"/>
      <c r="B33" s="507"/>
      <c r="C33" s="234" t="s">
        <v>63</v>
      </c>
      <c r="D33" s="532"/>
      <c r="E33" s="57" t="s">
        <v>64</v>
      </c>
      <c r="F33" s="51"/>
      <c r="G33" s="94"/>
      <c r="H33" s="41">
        <f>L33</f>
        <v>0</v>
      </c>
      <c r="I33" s="41"/>
      <c r="J33" s="41"/>
      <c r="K33" s="41">
        <v>0</v>
      </c>
      <c r="L33" s="41">
        <f>I33+J33+K33</f>
        <v>0</v>
      </c>
      <c r="M33" s="63">
        <f>Q33</f>
        <v>0</v>
      </c>
      <c r="N33" s="63"/>
      <c r="O33" s="63"/>
      <c r="P33" s="63"/>
      <c r="Q33" s="63">
        <f>N33+O33+P33</f>
        <v>0</v>
      </c>
      <c r="R33" s="147">
        <v>0</v>
      </c>
      <c r="S33" s="64"/>
      <c r="T33" s="64"/>
    </row>
    <row r="34" spans="1:22" ht="24">
      <c r="A34" s="507"/>
      <c r="B34" s="507"/>
      <c r="C34" s="234" t="s">
        <v>65</v>
      </c>
      <c r="D34" s="532"/>
      <c r="E34" s="57"/>
      <c r="F34" s="89" t="s">
        <v>716</v>
      </c>
      <c r="G34" s="94">
        <v>7</v>
      </c>
      <c r="H34" s="96">
        <f>L34</f>
        <v>1000</v>
      </c>
      <c r="I34" s="96"/>
      <c r="J34" s="96"/>
      <c r="K34" s="96">
        <v>1000</v>
      </c>
      <c r="L34" s="96">
        <v>1000</v>
      </c>
      <c r="M34" s="63">
        <f>Q34</f>
        <v>139.1</v>
      </c>
      <c r="N34" s="63"/>
      <c r="O34" s="63"/>
      <c r="P34" s="33">
        <v>139.1</v>
      </c>
      <c r="Q34" s="63">
        <f>N34+O34+P34</f>
        <v>139.1</v>
      </c>
      <c r="R34" s="147">
        <v>3</v>
      </c>
      <c r="S34" s="64">
        <v>3</v>
      </c>
      <c r="T34" s="64"/>
    </row>
    <row r="35" spans="1:22" ht="48">
      <c r="A35" s="507"/>
      <c r="B35" s="64" t="s">
        <v>66</v>
      </c>
      <c r="C35" s="234" t="s">
        <v>67</v>
      </c>
      <c r="D35" s="57"/>
      <c r="E35" s="57" t="s">
        <v>68</v>
      </c>
      <c r="F35" s="51"/>
      <c r="G35" s="90"/>
      <c r="H35" s="41">
        <f>L35</f>
        <v>0</v>
      </c>
      <c r="I35" s="97"/>
      <c r="J35" s="97"/>
      <c r="K35" s="97">
        <v>0</v>
      </c>
      <c r="L35" s="41">
        <f>I35+J35+K35</f>
        <v>0</v>
      </c>
      <c r="M35" s="63">
        <f>Q35</f>
        <v>0</v>
      </c>
      <c r="N35" s="63"/>
      <c r="O35" s="63"/>
      <c r="P35" s="63"/>
      <c r="Q35" s="63">
        <f>N35+O35+P35</f>
        <v>0</v>
      </c>
      <c r="R35" s="147">
        <v>0</v>
      </c>
      <c r="S35" s="64">
        <v>0</v>
      </c>
      <c r="T35" s="64"/>
    </row>
    <row r="36" spans="1:22" s="11" customFormat="1">
      <c r="A36" s="65"/>
      <c r="B36" s="77" t="s">
        <v>23</v>
      </c>
      <c r="C36" s="77"/>
      <c r="D36" s="40"/>
      <c r="E36" s="40"/>
      <c r="F36" s="40"/>
      <c r="G36" s="40"/>
      <c r="H36" s="98">
        <f>SUM(H32:H35)</f>
        <v>47410.1</v>
      </c>
      <c r="I36" s="98">
        <f t="shared" ref="I36:Q36" si="10">SUM(I32:I35)</f>
        <v>45950.1</v>
      </c>
      <c r="J36" s="98">
        <f t="shared" si="10"/>
        <v>460</v>
      </c>
      <c r="K36" s="98">
        <f t="shared" si="10"/>
        <v>1000</v>
      </c>
      <c r="L36" s="98">
        <f t="shared" si="10"/>
        <v>47410.1</v>
      </c>
      <c r="M36" s="98">
        <f t="shared" si="10"/>
        <v>8780.2000000000007</v>
      </c>
      <c r="N36" s="98">
        <f t="shared" si="10"/>
        <v>8596.4</v>
      </c>
      <c r="O36" s="98">
        <f t="shared" si="10"/>
        <v>44.7</v>
      </c>
      <c r="P36" s="98">
        <f t="shared" si="10"/>
        <v>139.1</v>
      </c>
      <c r="Q36" s="98">
        <f t="shared" si="10"/>
        <v>8780.2000000000007</v>
      </c>
      <c r="R36" s="221"/>
      <c r="S36" s="98"/>
      <c r="T36" s="98"/>
    </row>
    <row r="37" spans="1:22" ht="24">
      <c r="A37" s="64" t="s">
        <v>69</v>
      </c>
      <c r="B37" s="68" t="s">
        <v>70</v>
      </c>
      <c r="C37" s="234" t="s">
        <v>71</v>
      </c>
      <c r="D37" s="57" t="s">
        <v>72</v>
      </c>
      <c r="E37" s="57" t="s">
        <v>73</v>
      </c>
      <c r="F37" s="51" t="s">
        <v>636</v>
      </c>
      <c r="G37" s="69">
        <v>205</v>
      </c>
      <c r="H37" s="23">
        <v>3253.8</v>
      </c>
      <c r="I37" s="12">
        <v>3215.8</v>
      </c>
      <c r="J37" s="12">
        <v>38</v>
      </c>
      <c r="K37" s="12">
        <v>0</v>
      </c>
      <c r="L37" s="12">
        <f>I37+J37+K37</f>
        <v>3253.8</v>
      </c>
      <c r="M37" s="63">
        <f>Q37</f>
        <v>3189.9</v>
      </c>
      <c r="N37" s="63">
        <v>3189.9</v>
      </c>
      <c r="O37" s="63">
        <v>0</v>
      </c>
      <c r="P37" s="63">
        <v>0</v>
      </c>
      <c r="Q37" s="63">
        <f>O37+N37</f>
        <v>3189.9</v>
      </c>
      <c r="R37" s="147">
        <v>203</v>
      </c>
      <c r="S37" s="64">
        <v>203</v>
      </c>
      <c r="T37" s="64"/>
    </row>
    <row r="38" spans="1:22" s="11" customFormat="1">
      <c r="A38" s="65"/>
      <c r="B38" s="77" t="s">
        <v>23</v>
      </c>
      <c r="C38" s="77"/>
      <c r="D38" s="40"/>
      <c r="E38" s="40"/>
      <c r="F38" s="65"/>
      <c r="G38" s="65"/>
      <c r="H38" s="38">
        <f>SUM(H37)</f>
        <v>3253.8</v>
      </c>
      <c r="I38" s="38">
        <f t="shared" ref="I38:Q38" si="11">SUM(I37)</f>
        <v>3215.8</v>
      </c>
      <c r="J38" s="38">
        <f t="shared" si="11"/>
        <v>38</v>
      </c>
      <c r="K38" s="38">
        <f t="shared" si="11"/>
        <v>0</v>
      </c>
      <c r="L38" s="38">
        <f t="shared" si="11"/>
        <v>3253.8</v>
      </c>
      <c r="M38" s="38">
        <f t="shared" si="11"/>
        <v>3189.9</v>
      </c>
      <c r="N38" s="38">
        <f t="shared" si="11"/>
        <v>3189.9</v>
      </c>
      <c r="O38" s="38">
        <f t="shared" si="11"/>
        <v>0</v>
      </c>
      <c r="P38" s="38">
        <f t="shared" si="11"/>
        <v>0</v>
      </c>
      <c r="Q38" s="38">
        <f t="shared" si="11"/>
        <v>3189.9</v>
      </c>
      <c r="R38" s="179"/>
      <c r="S38" s="38"/>
      <c r="T38" s="38"/>
    </row>
    <row r="39" spans="1:22" s="15" customFormat="1" ht="15">
      <c r="A39" s="539" t="s">
        <v>730</v>
      </c>
      <c r="B39" s="551"/>
      <c r="C39" s="551"/>
      <c r="D39" s="67"/>
      <c r="E39" s="67"/>
      <c r="F39" s="17"/>
      <c r="G39" s="17"/>
      <c r="H39" s="26"/>
      <c r="I39" s="26"/>
      <c r="J39" s="26"/>
      <c r="K39" s="26"/>
      <c r="L39" s="26"/>
      <c r="M39" s="63"/>
      <c r="N39" s="63"/>
      <c r="O39" s="63"/>
      <c r="P39" s="63"/>
      <c r="Q39" s="63"/>
      <c r="R39" s="147"/>
      <c r="S39" s="64"/>
      <c r="T39" s="64"/>
    </row>
    <row r="40" spans="1:22" ht="72">
      <c r="A40" s="64" t="s">
        <v>15</v>
      </c>
      <c r="B40" s="68" t="s">
        <v>74</v>
      </c>
      <c r="C40" s="234" t="s">
        <v>75</v>
      </c>
      <c r="D40" s="57" t="s">
        <v>76</v>
      </c>
      <c r="E40" s="57" t="s">
        <v>77</v>
      </c>
      <c r="F40" s="51" t="s">
        <v>637</v>
      </c>
      <c r="G40" s="69">
        <v>2</v>
      </c>
      <c r="H40" s="23">
        <v>36.200000000000003</v>
      </c>
      <c r="I40" s="12">
        <v>35.799999999999997</v>
      </c>
      <c r="J40" s="12">
        <v>0.4</v>
      </c>
      <c r="K40" s="12">
        <v>0</v>
      </c>
      <c r="L40" s="12">
        <f>I40+J40+K40</f>
        <v>36.199999999999996</v>
      </c>
      <c r="M40" s="63">
        <f>Q40</f>
        <v>5.96</v>
      </c>
      <c r="N40" s="63">
        <v>5.9</v>
      </c>
      <c r="O40" s="63">
        <v>0.06</v>
      </c>
      <c r="P40" s="63">
        <v>0</v>
      </c>
      <c r="Q40" s="63">
        <f>O40+N40</f>
        <v>5.96</v>
      </c>
      <c r="R40" s="147">
        <v>2</v>
      </c>
      <c r="S40" s="64">
        <v>2</v>
      </c>
      <c r="T40" s="64"/>
    </row>
    <row r="41" spans="1:22" s="11" customFormat="1">
      <c r="A41" s="65"/>
      <c r="B41" s="77" t="s">
        <v>23</v>
      </c>
      <c r="C41" s="77"/>
      <c r="D41" s="40"/>
      <c r="E41" s="40"/>
      <c r="F41" s="65"/>
      <c r="G41" s="65"/>
      <c r="H41" s="38">
        <f>SUM(H40)</f>
        <v>36.200000000000003</v>
      </c>
      <c r="I41" s="38">
        <f t="shared" ref="I41:Q41" si="12">SUM(I40)</f>
        <v>35.799999999999997</v>
      </c>
      <c r="J41" s="38">
        <f t="shared" si="12"/>
        <v>0.4</v>
      </c>
      <c r="K41" s="38">
        <f t="shared" si="12"/>
        <v>0</v>
      </c>
      <c r="L41" s="38">
        <f t="shared" si="12"/>
        <v>36.199999999999996</v>
      </c>
      <c r="M41" s="38">
        <f t="shared" si="12"/>
        <v>5.96</v>
      </c>
      <c r="N41" s="38">
        <f t="shared" si="12"/>
        <v>5.9</v>
      </c>
      <c r="O41" s="38">
        <f t="shared" si="12"/>
        <v>0.06</v>
      </c>
      <c r="P41" s="38">
        <f t="shared" si="12"/>
        <v>0</v>
      </c>
      <c r="Q41" s="38">
        <f t="shared" si="12"/>
        <v>5.96</v>
      </c>
      <c r="R41" s="179"/>
      <c r="S41" s="38"/>
      <c r="T41" s="38"/>
    </row>
    <row r="42" spans="1:22" s="30" customFormat="1" ht="96">
      <c r="A42" s="66" t="s">
        <v>24</v>
      </c>
      <c r="B42" s="56" t="s">
        <v>748</v>
      </c>
      <c r="C42" s="56" t="s">
        <v>78</v>
      </c>
      <c r="D42" s="57"/>
      <c r="E42" s="57" t="s">
        <v>79</v>
      </c>
      <c r="F42" s="63"/>
      <c r="G42" s="64"/>
      <c r="H42" s="23">
        <f>L42</f>
        <v>27090.7</v>
      </c>
      <c r="I42" s="12">
        <v>27090.7</v>
      </c>
      <c r="J42" s="12"/>
      <c r="K42" s="12">
        <v>0</v>
      </c>
      <c r="L42" s="12">
        <f>I42+K42+K42</f>
        <v>27090.7</v>
      </c>
      <c r="M42" s="63">
        <f>Q42</f>
        <v>9995.4959999999992</v>
      </c>
      <c r="N42" s="63">
        <v>9995.4959999999992</v>
      </c>
      <c r="O42" s="63">
        <v>0</v>
      </c>
      <c r="P42" s="63">
        <v>0</v>
      </c>
      <c r="Q42" s="63">
        <f>N42+O42+P42</f>
        <v>9995.4959999999992</v>
      </c>
      <c r="R42" s="147">
        <f>3300</f>
        <v>3300</v>
      </c>
      <c r="S42" s="64">
        <v>3286</v>
      </c>
      <c r="T42" s="64"/>
    </row>
    <row r="43" spans="1:22" s="11" customFormat="1">
      <c r="A43" s="65"/>
      <c r="B43" s="77" t="s">
        <v>23</v>
      </c>
      <c r="C43" s="77"/>
      <c r="D43" s="65"/>
      <c r="E43" s="65"/>
      <c r="F43" s="38">
        <f>F41</f>
        <v>0</v>
      </c>
      <c r="G43" s="38">
        <f>G41</f>
        <v>0</v>
      </c>
      <c r="H43" s="38">
        <f>H42</f>
        <v>27090.7</v>
      </c>
      <c r="I43" s="38">
        <f t="shared" ref="I43:Q43" si="13">I42</f>
        <v>27090.7</v>
      </c>
      <c r="J43" s="38">
        <f t="shared" si="13"/>
        <v>0</v>
      </c>
      <c r="K43" s="38">
        <f t="shared" si="13"/>
        <v>0</v>
      </c>
      <c r="L43" s="38">
        <f t="shared" si="13"/>
        <v>27090.7</v>
      </c>
      <c r="M43" s="38">
        <f t="shared" si="13"/>
        <v>9995.4959999999992</v>
      </c>
      <c r="N43" s="38">
        <f t="shared" si="13"/>
        <v>9995.4959999999992</v>
      </c>
      <c r="O43" s="38">
        <f t="shared" si="13"/>
        <v>0</v>
      </c>
      <c r="P43" s="38">
        <f t="shared" si="13"/>
        <v>0</v>
      </c>
      <c r="Q43" s="38">
        <f t="shared" si="13"/>
        <v>9995.4959999999992</v>
      </c>
      <c r="R43" s="179"/>
      <c r="S43" s="38"/>
      <c r="T43" s="38"/>
    </row>
    <row r="44" spans="1:22" s="30" customFormat="1" ht="113.25" customHeight="1">
      <c r="A44" s="66" t="s">
        <v>15</v>
      </c>
      <c r="B44" s="56" t="s">
        <v>80</v>
      </c>
      <c r="C44" s="56" t="s">
        <v>81</v>
      </c>
      <c r="D44" s="23" t="s">
        <v>82</v>
      </c>
      <c r="E44" s="23" t="s">
        <v>83</v>
      </c>
      <c r="F44" s="99">
        <v>23.757999999999999</v>
      </c>
      <c r="G44" s="69">
        <v>426</v>
      </c>
      <c r="H44" s="12">
        <v>121354.5</v>
      </c>
      <c r="I44" s="12">
        <v>121354.5</v>
      </c>
      <c r="J44" s="12"/>
      <c r="K44" s="12">
        <v>0</v>
      </c>
      <c r="L44" s="12">
        <f>I44+J44+K44</f>
        <v>121354.5</v>
      </c>
      <c r="M44" s="63">
        <f>Q44</f>
        <v>18747.465</v>
      </c>
      <c r="N44" s="63">
        <v>18747.465</v>
      </c>
      <c r="O44" s="63">
        <v>0</v>
      </c>
      <c r="P44" s="63">
        <v>0</v>
      </c>
      <c r="Q44" s="63">
        <f>N44+O44+P44</f>
        <v>18747.465</v>
      </c>
      <c r="R44" s="147">
        <v>417</v>
      </c>
      <c r="S44" s="64">
        <v>399</v>
      </c>
      <c r="T44" s="64"/>
    </row>
    <row r="45" spans="1:22" s="11" customFormat="1">
      <c r="A45" s="65"/>
      <c r="B45" s="65" t="s">
        <v>23</v>
      </c>
      <c r="C45" s="77"/>
      <c r="D45" s="65"/>
      <c r="E45" s="65"/>
      <c r="F45" s="65"/>
      <c r="G45" s="65"/>
      <c r="H45" s="65">
        <f>H44</f>
        <v>121354.5</v>
      </c>
      <c r="I45" s="65">
        <f t="shared" ref="I45:Q45" si="14">I44</f>
        <v>121354.5</v>
      </c>
      <c r="J45" s="65">
        <f t="shared" si="14"/>
        <v>0</v>
      </c>
      <c r="K45" s="65">
        <f t="shared" si="14"/>
        <v>0</v>
      </c>
      <c r="L45" s="65">
        <f t="shared" si="14"/>
        <v>121354.5</v>
      </c>
      <c r="M45" s="65">
        <f t="shared" si="14"/>
        <v>18747.465</v>
      </c>
      <c r="N45" s="65">
        <f t="shared" si="14"/>
        <v>18747.465</v>
      </c>
      <c r="O45" s="65">
        <f t="shared" si="14"/>
        <v>0</v>
      </c>
      <c r="P45" s="65">
        <f t="shared" si="14"/>
        <v>0</v>
      </c>
      <c r="Q45" s="65">
        <f t="shared" si="14"/>
        <v>18747.465</v>
      </c>
      <c r="R45" s="175"/>
      <c r="S45" s="65"/>
      <c r="T45" s="65"/>
      <c r="V45" s="30"/>
    </row>
    <row r="46" spans="1:22" ht="16.5" customHeight="1">
      <c r="A46" s="519" t="s">
        <v>84</v>
      </c>
      <c r="B46" s="519"/>
      <c r="C46" s="519"/>
      <c r="D46" s="64"/>
      <c r="E46" s="64"/>
      <c r="F46" s="17"/>
      <c r="G46" s="17"/>
      <c r="H46" s="26"/>
      <c r="I46" s="26"/>
      <c r="J46" s="26"/>
      <c r="K46" s="26"/>
      <c r="L46" s="26"/>
      <c r="M46" s="63"/>
      <c r="N46" s="63"/>
      <c r="O46" s="63"/>
      <c r="P46" s="63"/>
      <c r="Q46" s="63"/>
      <c r="R46" s="147"/>
      <c r="S46" s="64"/>
      <c r="T46" s="64"/>
    </row>
    <row r="47" spans="1:22" ht="24">
      <c r="A47" s="64" t="s">
        <v>1</v>
      </c>
      <c r="B47" s="64" t="s">
        <v>85</v>
      </c>
      <c r="C47" s="234" t="s">
        <v>86</v>
      </c>
      <c r="D47" s="17"/>
      <c r="E47" s="17"/>
      <c r="F47" s="63" t="s">
        <v>9</v>
      </c>
      <c r="G47" s="69"/>
      <c r="H47" s="66"/>
      <c r="I47" s="66"/>
      <c r="J47" s="66"/>
      <c r="K47" s="66"/>
      <c r="L47" s="66"/>
      <c r="M47" s="63"/>
      <c r="N47" s="63"/>
      <c r="O47" s="63"/>
      <c r="P47" s="63"/>
      <c r="Q47" s="63"/>
      <c r="R47" s="147"/>
      <c r="S47" s="64"/>
      <c r="T47" s="64"/>
    </row>
    <row r="48" spans="1:22" ht="162.75" customHeight="1">
      <c r="A48" s="64" t="s">
        <v>15</v>
      </c>
      <c r="B48" s="68" t="s">
        <v>87</v>
      </c>
      <c r="C48" s="234" t="s">
        <v>88</v>
      </c>
      <c r="D48" s="57" t="s">
        <v>89</v>
      </c>
      <c r="E48" s="57" t="s">
        <v>90</v>
      </c>
      <c r="F48" s="63" t="s">
        <v>638</v>
      </c>
      <c r="G48" s="69">
        <v>8</v>
      </c>
      <c r="H48" s="23">
        <v>921.6</v>
      </c>
      <c r="I48" s="12">
        <v>921.6</v>
      </c>
      <c r="J48" s="12"/>
      <c r="K48" s="12">
        <v>0</v>
      </c>
      <c r="L48" s="12">
        <f>I48+J48+K48</f>
        <v>921.6</v>
      </c>
      <c r="M48" s="63">
        <f>Q48</f>
        <v>132.5</v>
      </c>
      <c r="N48" s="63">
        <v>132.5</v>
      </c>
      <c r="O48" s="63">
        <v>0</v>
      </c>
      <c r="P48" s="63">
        <v>0</v>
      </c>
      <c r="Q48" s="63">
        <f>N48+O48</f>
        <v>132.5</v>
      </c>
      <c r="R48" s="147">
        <v>8</v>
      </c>
      <c r="S48" s="64">
        <v>8</v>
      </c>
      <c r="T48" s="64"/>
    </row>
    <row r="49" spans="1:22" s="15" customFormat="1" ht="16.5" customHeight="1">
      <c r="A49" s="67"/>
      <c r="B49" s="100" t="s">
        <v>23</v>
      </c>
      <c r="C49" s="100"/>
      <c r="D49" s="101"/>
      <c r="E49" s="101"/>
      <c r="F49" s="86"/>
      <c r="G49" s="20"/>
      <c r="H49" s="38">
        <f>SUM(H48)</f>
        <v>921.6</v>
      </c>
      <c r="I49" s="38">
        <f t="shared" ref="I49:Q49" si="15">SUM(I48)</f>
        <v>921.6</v>
      </c>
      <c r="J49" s="38">
        <f t="shared" si="15"/>
        <v>0</v>
      </c>
      <c r="K49" s="38">
        <f t="shared" si="15"/>
        <v>0</v>
      </c>
      <c r="L49" s="38">
        <f t="shared" si="15"/>
        <v>921.6</v>
      </c>
      <c r="M49" s="38">
        <f t="shared" si="15"/>
        <v>132.5</v>
      </c>
      <c r="N49" s="38">
        <f t="shared" si="15"/>
        <v>132.5</v>
      </c>
      <c r="O49" s="38">
        <f t="shared" si="15"/>
        <v>0</v>
      </c>
      <c r="P49" s="38">
        <f t="shared" si="15"/>
        <v>0</v>
      </c>
      <c r="Q49" s="38">
        <f t="shared" si="15"/>
        <v>132.5</v>
      </c>
      <c r="R49" s="179"/>
      <c r="S49" s="38"/>
      <c r="T49" s="38"/>
    </row>
    <row r="50" spans="1:22">
      <c r="A50" s="539" t="s">
        <v>91</v>
      </c>
      <c r="B50" s="539"/>
      <c r="C50" s="539"/>
      <c r="D50" s="17"/>
      <c r="E50" s="17"/>
      <c r="F50" s="17"/>
      <c r="G50" s="17"/>
      <c r="H50" s="26"/>
      <c r="I50" s="26"/>
      <c r="J50" s="26"/>
      <c r="K50" s="26"/>
      <c r="L50" s="26"/>
      <c r="M50" s="63"/>
      <c r="N50" s="63"/>
      <c r="O50" s="63"/>
      <c r="P50" s="63"/>
      <c r="Q50" s="63"/>
      <c r="R50" s="147"/>
      <c r="S50" s="64"/>
      <c r="T50" s="64"/>
    </row>
    <row r="51" spans="1:22" ht="144">
      <c r="A51" s="64" t="s">
        <v>15</v>
      </c>
      <c r="B51" s="68" t="s">
        <v>92</v>
      </c>
      <c r="C51" s="234" t="s">
        <v>93</v>
      </c>
      <c r="D51" s="57" t="s">
        <v>94</v>
      </c>
      <c r="E51" s="57" t="s">
        <v>95</v>
      </c>
      <c r="F51" s="63" t="s">
        <v>639</v>
      </c>
      <c r="G51" s="69">
        <v>110</v>
      </c>
      <c r="H51" s="23">
        <v>8023</v>
      </c>
      <c r="I51" s="12">
        <v>7920</v>
      </c>
      <c r="J51" s="12">
        <v>103</v>
      </c>
      <c r="K51" s="12">
        <v>0</v>
      </c>
      <c r="L51" s="12">
        <f>J51+I51+K51</f>
        <v>8023</v>
      </c>
      <c r="M51" s="63">
        <f>Q51</f>
        <v>382.29</v>
      </c>
      <c r="N51" s="63">
        <v>380.322</v>
      </c>
      <c r="O51" s="63">
        <v>1.968</v>
      </c>
      <c r="P51" s="63">
        <v>0</v>
      </c>
      <c r="Q51" s="63">
        <f>N51+O51</f>
        <v>382.29</v>
      </c>
      <c r="R51" s="147" t="s">
        <v>743</v>
      </c>
      <c r="S51" s="64" t="s">
        <v>944</v>
      </c>
      <c r="T51" s="64"/>
    </row>
    <row r="52" spans="1:22" s="11" customFormat="1">
      <c r="A52" s="65"/>
      <c r="B52" s="77" t="s">
        <v>23</v>
      </c>
      <c r="C52" s="77"/>
      <c r="D52" s="40"/>
      <c r="E52" s="40"/>
      <c r="F52" s="65"/>
      <c r="G52" s="65"/>
      <c r="H52" s="38">
        <f>SUM(H51)</f>
        <v>8023</v>
      </c>
      <c r="I52" s="38">
        <f t="shared" ref="I52:Q52" si="16">SUM(I51)</f>
        <v>7920</v>
      </c>
      <c r="J52" s="38">
        <f t="shared" si="16"/>
        <v>103</v>
      </c>
      <c r="K52" s="38">
        <f t="shared" si="16"/>
        <v>0</v>
      </c>
      <c r="L52" s="38">
        <f t="shared" si="16"/>
        <v>8023</v>
      </c>
      <c r="M52" s="38">
        <f t="shared" si="16"/>
        <v>382.29</v>
      </c>
      <c r="N52" s="38">
        <f t="shared" si="16"/>
        <v>380.322</v>
      </c>
      <c r="O52" s="38">
        <f t="shared" si="16"/>
        <v>1.968</v>
      </c>
      <c r="P52" s="38">
        <f t="shared" si="16"/>
        <v>0</v>
      </c>
      <c r="Q52" s="38">
        <f t="shared" si="16"/>
        <v>382.29</v>
      </c>
      <c r="R52" s="179"/>
      <c r="S52" s="38"/>
      <c r="T52" s="38"/>
    </row>
    <row r="53" spans="1:22" ht="36">
      <c r="A53" s="64">
        <v>1</v>
      </c>
      <c r="B53" s="32" t="s">
        <v>96</v>
      </c>
      <c r="C53" s="234" t="s">
        <v>97</v>
      </c>
      <c r="D53" s="57" t="s">
        <v>98</v>
      </c>
      <c r="E53" s="57" t="s">
        <v>99</v>
      </c>
      <c r="F53" s="63">
        <v>0</v>
      </c>
      <c r="G53" s="69">
        <v>0</v>
      </c>
      <c r="H53" s="23">
        <f>L53</f>
        <v>0</v>
      </c>
      <c r="I53" s="12">
        <v>0</v>
      </c>
      <c r="J53" s="12">
        <v>0</v>
      </c>
      <c r="K53" s="12"/>
      <c r="L53" s="12">
        <f>I53+J53+K53</f>
        <v>0</v>
      </c>
      <c r="M53" s="63">
        <f>Q53</f>
        <v>0</v>
      </c>
      <c r="N53" s="63">
        <v>0</v>
      </c>
      <c r="O53" s="63">
        <v>0</v>
      </c>
      <c r="P53" s="63">
        <v>0</v>
      </c>
      <c r="Q53" s="63">
        <f>N53+O53+P53</f>
        <v>0</v>
      </c>
      <c r="R53" s="147">
        <v>0</v>
      </c>
      <c r="S53" s="64"/>
      <c r="T53" s="64"/>
      <c r="V53" s="31"/>
    </row>
    <row r="54" spans="1:22" s="11" customFormat="1">
      <c r="A54" s="65"/>
      <c r="B54" s="77" t="s">
        <v>23</v>
      </c>
      <c r="C54" s="77"/>
      <c r="D54" s="40"/>
      <c r="E54" s="40"/>
      <c r="F54" s="65"/>
      <c r="G54" s="65"/>
      <c r="H54" s="38">
        <f>SUM(H53:H53)</f>
        <v>0</v>
      </c>
      <c r="I54" s="38">
        <f t="shared" ref="I54:Q54" si="17">SUM(I53:I53)</f>
        <v>0</v>
      </c>
      <c r="J54" s="38">
        <f t="shared" si="17"/>
        <v>0</v>
      </c>
      <c r="K54" s="38">
        <f t="shared" si="17"/>
        <v>0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8">
        <f t="shared" si="17"/>
        <v>0</v>
      </c>
      <c r="Q54" s="38">
        <f t="shared" si="17"/>
        <v>0</v>
      </c>
      <c r="R54" s="179"/>
      <c r="S54" s="38"/>
      <c r="T54" s="38"/>
      <c r="V54" s="31"/>
    </row>
    <row r="55" spans="1:22" ht="36">
      <c r="A55" s="507" t="s">
        <v>28</v>
      </c>
      <c r="B55" s="507" t="s">
        <v>100</v>
      </c>
      <c r="C55" s="236" t="s">
        <v>101</v>
      </c>
      <c r="D55" s="81" t="s">
        <v>102</v>
      </c>
      <c r="E55" s="81" t="s">
        <v>103</v>
      </c>
      <c r="F55" s="63">
        <v>1.8</v>
      </c>
      <c r="G55" s="69">
        <v>2884</v>
      </c>
      <c r="H55" s="23">
        <v>5191.2</v>
      </c>
      <c r="I55" s="12"/>
      <c r="J55" s="12"/>
      <c r="K55" s="12">
        <v>5191.2</v>
      </c>
      <c r="L55" s="12">
        <f>I55+J55+K55</f>
        <v>5191.2</v>
      </c>
      <c r="M55" s="63">
        <f t="shared" ref="M55:M62" si="18">Q55</f>
        <v>540</v>
      </c>
      <c r="N55" s="63">
        <v>0</v>
      </c>
      <c r="O55" s="63">
        <v>0</v>
      </c>
      <c r="P55" s="63">
        <v>540</v>
      </c>
      <c r="Q55" s="63">
        <f>N55+O55+P55</f>
        <v>540</v>
      </c>
      <c r="R55" s="147">
        <v>85</v>
      </c>
      <c r="S55" s="64">
        <v>85</v>
      </c>
      <c r="T55" s="64"/>
      <c r="V55" s="31"/>
    </row>
    <row r="56" spans="1:22" ht="24">
      <c r="A56" s="507"/>
      <c r="B56" s="507"/>
      <c r="C56" s="236" t="s">
        <v>104</v>
      </c>
      <c r="D56" s="57" t="s">
        <v>105</v>
      </c>
      <c r="E56" s="57" t="s">
        <v>106</v>
      </c>
      <c r="F56" s="63">
        <v>3</v>
      </c>
      <c r="G56" s="104">
        <v>204</v>
      </c>
      <c r="H56" s="23">
        <v>7419</v>
      </c>
      <c r="I56" s="66">
        <v>7344</v>
      </c>
      <c r="J56" s="66">
        <v>75</v>
      </c>
      <c r="K56" s="66"/>
      <c r="L56" s="12">
        <f t="shared" ref="L56:L62" si="19">I56+J56+K56</f>
        <v>7419</v>
      </c>
      <c r="M56" s="63">
        <f t="shared" si="18"/>
        <v>1223.874</v>
      </c>
      <c r="N56" s="63">
        <v>1218</v>
      </c>
      <c r="O56" s="63">
        <v>5.8739999999999997</v>
      </c>
      <c r="P56" s="63">
        <v>0</v>
      </c>
      <c r="Q56" s="63">
        <f t="shared" ref="Q56:Q61" si="20">O56+N56</f>
        <v>1223.874</v>
      </c>
      <c r="R56" s="147">
        <v>203</v>
      </c>
      <c r="S56" s="64">
        <v>203</v>
      </c>
      <c r="T56" s="64"/>
    </row>
    <row r="57" spans="1:22" ht="24">
      <c r="A57" s="507"/>
      <c r="B57" s="507"/>
      <c r="C57" s="235" t="s">
        <v>107</v>
      </c>
      <c r="D57" s="107" t="s">
        <v>108</v>
      </c>
      <c r="E57" s="107" t="s">
        <v>109</v>
      </c>
      <c r="F57" s="89">
        <v>0.128</v>
      </c>
      <c r="G57" s="109">
        <v>953</v>
      </c>
      <c r="H57" s="23">
        <v>142.19999999999999</v>
      </c>
      <c r="I57" s="41"/>
      <c r="J57" s="41"/>
      <c r="K57" s="41">
        <v>142.19999999999999</v>
      </c>
      <c r="L57" s="12">
        <f t="shared" si="19"/>
        <v>142.19999999999999</v>
      </c>
      <c r="M57" s="63">
        <f t="shared" si="18"/>
        <v>35.5</v>
      </c>
      <c r="N57" s="63">
        <v>0</v>
      </c>
      <c r="O57" s="63">
        <v>0</v>
      </c>
      <c r="P57" s="63">
        <v>35.5</v>
      </c>
      <c r="Q57" s="63">
        <f>O57+N57+P57</f>
        <v>35.5</v>
      </c>
      <c r="R57" s="147">
        <v>59</v>
      </c>
      <c r="S57" s="64">
        <v>59</v>
      </c>
      <c r="T57" s="64"/>
      <c r="V57" s="31"/>
    </row>
    <row r="58" spans="1:22" ht="22.5">
      <c r="A58" s="507"/>
      <c r="B58" s="507"/>
      <c r="C58" s="340" t="s">
        <v>110</v>
      </c>
      <c r="D58" s="107" t="s">
        <v>111</v>
      </c>
      <c r="E58" s="107" t="s">
        <v>623</v>
      </c>
      <c r="F58" s="89">
        <v>1</v>
      </c>
      <c r="G58" s="109">
        <v>225</v>
      </c>
      <c r="H58" s="23">
        <f>I58+J58</f>
        <v>815</v>
      </c>
      <c r="I58" s="23">
        <v>805.3</v>
      </c>
      <c r="J58" s="23">
        <v>9.6999999999999993</v>
      </c>
      <c r="K58" s="23"/>
      <c r="L58" s="12">
        <f t="shared" si="19"/>
        <v>815</v>
      </c>
      <c r="M58" s="63">
        <f>N58+O58+P58</f>
        <v>101.38799999999999</v>
      </c>
      <c r="N58" s="63">
        <v>100.69</v>
      </c>
      <c r="O58" s="63">
        <v>0.69799999999999995</v>
      </c>
      <c r="P58" s="63">
        <v>0</v>
      </c>
      <c r="Q58" s="63">
        <f>O58+N58+P58</f>
        <v>101.38799999999999</v>
      </c>
      <c r="R58" s="147">
        <v>89</v>
      </c>
      <c r="S58" s="64">
        <v>46</v>
      </c>
      <c r="T58" s="64"/>
    </row>
    <row r="59" spans="1:22" ht="36" customHeight="1">
      <c r="A59" s="507"/>
      <c r="B59" s="507"/>
      <c r="C59" s="235" t="s">
        <v>112</v>
      </c>
      <c r="D59" s="107" t="s">
        <v>113</v>
      </c>
      <c r="E59" s="107" t="s">
        <v>114</v>
      </c>
      <c r="F59" s="89">
        <v>1</v>
      </c>
      <c r="G59" s="109">
        <v>154</v>
      </c>
      <c r="H59" s="23">
        <v>579.9</v>
      </c>
      <c r="I59" s="23">
        <v>573</v>
      </c>
      <c r="J59" s="23">
        <v>6.9</v>
      </c>
      <c r="K59" s="23"/>
      <c r="L59" s="12">
        <f t="shared" si="19"/>
        <v>579.9</v>
      </c>
      <c r="M59" s="63">
        <f t="shared" si="18"/>
        <v>66.400000000000006</v>
      </c>
      <c r="N59" s="63">
        <v>66</v>
      </c>
      <c r="O59" s="63">
        <v>0.4</v>
      </c>
      <c r="P59" s="63">
        <v>0</v>
      </c>
      <c r="Q59" s="63">
        <f t="shared" si="20"/>
        <v>66.400000000000006</v>
      </c>
      <c r="R59" s="147">
        <v>60</v>
      </c>
      <c r="S59" s="64">
        <v>30</v>
      </c>
      <c r="T59" s="64"/>
    </row>
    <row r="60" spans="1:22" ht="120">
      <c r="A60" s="507"/>
      <c r="B60" s="507"/>
      <c r="C60" s="236" t="s">
        <v>115</v>
      </c>
      <c r="D60" s="57" t="s">
        <v>116</v>
      </c>
      <c r="E60" s="57" t="s">
        <v>117</v>
      </c>
      <c r="F60" s="89">
        <v>3</v>
      </c>
      <c r="G60" s="90">
        <v>210</v>
      </c>
      <c r="H60" s="23">
        <v>7733.9</v>
      </c>
      <c r="I60" s="23">
        <v>7560</v>
      </c>
      <c r="J60" s="23">
        <v>173.9</v>
      </c>
      <c r="K60" s="23"/>
      <c r="L60" s="12">
        <f t="shared" si="19"/>
        <v>7733.9</v>
      </c>
      <c r="M60" s="63">
        <f t="shared" si="18"/>
        <v>1273.461</v>
      </c>
      <c r="N60" s="63">
        <v>1251</v>
      </c>
      <c r="O60" s="63">
        <v>22.460999999999999</v>
      </c>
      <c r="P60" s="63"/>
      <c r="Q60" s="63">
        <f t="shared" si="20"/>
        <v>1273.461</v>
      </c>
      <c r="R60" s="147">
        <v>209</v>
      </c>
      <c r="S60" s="64">
        <v>206</v>
      </c>
      <c r="T60" s="64"/>
    </row>
    <row r="61" spans="1:22" ht="84">
      <c r="A61" s="507"/>
      <c r="B61" s="507"/>
      <c r="C61" s="236" t="s">
        <v>118</v>
      </c>
      <c r="D61" s="57" t="s">
        <v>119</v>
      </c>
      <c r="E61" s="57" t="s">
        <v>120</v>
      </c>
      <c r="F61" s="89">
        <v>75</v>
      </c>
      <c r="G61" s="90">
        <v>100</v>
      </c>
      <c r="H61" s="23">
        <v>7680</v>
      </c>
      <c r="I61" s="23">
        <v>7500</v>
      </c>
      <c r="J61" s="23">
        <v>180</v>
      </c>
      <c r="K61" s="23"/>
      <c r="L61" s="12">
        <f t="shared" si="19"/>
        <v>7680</v>
      </c>
      <c r="M61" s="46">
        <f t="shared" si="18"/>
        <v>0</v>
      </c>
      <c r="N61" s="46">
        <v>0</v>
      </c>
      <c r="O61" s="46">
        <v>0</v>
      </c>
      <c r="P61" s="46">
        <v>0</v>
      </c>
      <c r="Q61" s="46">
        <f t="shared" si="20"/>
        <v>0</v>
      </c>
      <c r="R61" s="177">
        <v>0</v>
      </c>
      <c r="S61" s="24">
        <v>0</v>
      </c>
      <c r="T61" s="24"/>
    </row>
    <row r="62" spans="1:22" ht="39" customHeight="1">
      <c r="A62" s="507"/>
      <c r="B62" s="507"/>
      <c r="C62" s="235" t="s">
        <v>121</v>
      </c>
      <c r="D62" s="112" t="s">
        <v>122</v>
      </c>
      <c r="E62" s="112" t="s">
        <v>123</v>
      </c>
      <c r="F62" s="515" t="s">
        <v>731</v>
      </c>
      <c r="G62" s="79">
        <f>G63+G64+G65++G66+G67+G68+G69+G70+G71+G72</f>
        <v>250</v>
      </c>
      <c r="H62" s="34">
        <f>H63+H68+H69+H70+H71+H72</f>
        <v>5871.7000000000007</v>
      </c>
      <c r="I62" s="34">
        <f>I66+I68+I69+I70+I71+I72+I63</f>
        <v>2882.4</v>
      </c>
      <c r="J62" s="34">
        <f>J63+J68+J69+J70+J71+J72</f>
        <v>74.8</v>
      </c>
      <c r="K62" s="34">
        <f>K63+K68+K69+K70+K71+K72</f>
        <v>2914.5</v>
      </c>
      <c r="L62" s="45">
        <f t="shared" si="19"/>
        <v>5871.7000000000007</v>
      </c>
      <c r="M62" s="63">
        <f t="shared" si="18"/>
        <v>1418.4580000000001</v>
      </c>
      <c r="N62" s="34">
        <f t="shared" ref="N62:P62" si="21">N63+N68+N69+N70+N71+N72</f>
        <v>926.94100000000003</v>
      </c>
      <c r="O62" s="34">
        <f t="shared" si="21"/>
        <v>13.917</v>
      </c>
      <c r="P62" s="34">
        <f t="shared" si="21"/>
        <v>477.6</v>
      </c>
      <c r="Q62" s="63">
        <f>N62+O62+P62</f>
        <v>1418.4580000000001</v>
      </c>
      <c r="R62" s="222">
        <f>R63+R64+R65+R66+R67</f>
        <v>67</v>
      </c>
      <c r="S62" s="64">
        <f>S63+S64+S65+S66+S67</f>
        <v>37</v>
      </c>
      <c r="T62" s="64"/>
    </row>
    <row r="63" spans="1:22" ht="24">
      <c r="A63" s="507"/>
      <c r="B63" s="507"/>
      <c r="C63" s="235" t="s">
        <v>751</v>
      </c>
      <c r="D63" s="112" t="s">
        <v>122</v>
      </c>
      <c r="E63" s="112" t="s">
        <v>123</v>
      </c>
      <c r="F63" s="542"/>
      <c r="G63" s="64">
        <v>10</v>
      </c>
      <c r="H63" s="39">
        <v>2957.2</v>
      </c>
      <c r="I63" s="39">
        <v>2882.4</v>
      </c>
      <c r="J63" s="39">
        <v>74.8</v>
      </c>
      <c r="K63" s="39">
        <v>0</v>
      </c>
      <c r="L63" s="48">
        <f>I63+J63</f>
        <v>2957.2000000000003</v>
      </c>
      <c r="M63" s="515">
        <f>Q63</f>
        <v>940.85800000000006</v>
      </c>
      <c r="N63" s="515">
        <v>926.94100000000003</v>
      </c>
      <c r="O63" s="515">
        <v>13.917</v>
      </c>
      <c r="P63" s="515">
        <v>0</v>
      </c>
      <c r="Q63" s="515">
        <f>O63+N63</f>
        <v>940.85800000000006</v>
      </c>
      <c r="R63" s="222">
        <v>3</v>
      </c>
      <c r="S63" s="64">
        <v>0</v>
      </c>
      <c r="T63" s="64"/>
    </row>
    <row r="64" spans="1:22" ht="24">
      <c r="A64" s="507"/>
      <c r="B64" s="507"/>
      <c r="C64" s="235" t="s">
        <v>752</v>
      </c>
      <c r="D64" s="112" t="s">
        <v>122</v>
      </c>
      <c r="E64" s="112" t="s">
        <v>123</v>
      </c>
      <c r="F64" s="542"/>
      <c r="G64" s="64">
        <v>15</v>
      </c>
      <c r="H64" s="39"/>
      <c r="I64" s="39"/>
      <c r="J64" s="39"/>
      <c r="K64" s="39"/>
      <c r="L64" s="48"/>
      <c r="M64" s="515"/>
      <c r="N64" s="515"/>
      <c r="O64" s="515"/>
      <c r="P64" s="515"/>
      <c r="Q64" s="515"/>
      <c r="R64" s="222">
        <v>9</v>
      </c>
      <c r="S64" s="64">
        <v>5</v>
      </c>
      <c r="T64" s="64"/>
    </row>
    <row r="65" spans="1:22" ht="24">
      <c r="A65" s="507"/>
      <c r="B65" s="507"/>
      <c r="C65" s="235" t="s">
        <v>753</v>
      </c>
      <c r="D65" s="112" t="s">
        <v>122</v>
      </c>
      <c r="E65" s="112" t="s">
        <v>123</v>
      </c>
      <c r="F65" s="542"/>
      <c r="G65" s="64">
        <v>2</v>
      </c>
      <c r="H65" s="39"/>
      <c r="I65" s="39"/>
      <c r="J65" s="39"/>
      <c r="K65" s="39"/>
      <c r="L65" s="48"/>
      <c r="M65" s="515"/>
      <c r="N65" s="515"/>
      <c r="O65" s="515"/>
      <c r="P65" s="515"/>
      <c r="Q65" s="515"/>
      <c r="R65" s="222">
        <v>0</v>
      </c>
      <c r="S65" s="64">
        <v>0</v>
      </c>
      <c r="T65" s="64"/>
    </row>
    <row r="66" spans="1:22" ht="24">
      <c r="A66" s="507"/>
      <c r="B66" s="507"/>
      <c r="C66" s="235" t="s">
        <v>754</v>
      </c>
      <c r="D66" s="112" t="s">
        <v>122</v>
      </c>
      <c r="E66" s="112" t="s">
        <v>123</v>
      </c>
      <c r="F66" s="542"/>
      <c r="G66" s="64">
        <v>88</v>
      </c>
      <c r="H66" s="39"/>
      <c r="I66" s="39"/>
      <c r="J66" s="39"/>
      <c r="K66" s="39"/>
      <c r="L66" s="48"/>
      <c r="M66" s="515"/>
      <c r="N66" s="515"/>
      <c r="O66" s="515"/>
      <c r="P66" s="515"/>
      <c r="Q66" s="515"/>
      <c r="R66" s="222">
        <v>43</v>
      </c>
      <c r="S66" s="64">
        <v>25</v>
      </c>
      <c r="T66" s="64"/>
    </row>
    <row r="67" spans="1:22" ht="24">
      <c r="A67" s="507"/>
      <c r="B67" s="507"/>
      <c r="C67" s="235" t="s">
        <v>755</v>
      </c>
      <c r="D67" s="204" t="s">
        <v>129</v>
      </c>
      <c r="E67" s="112" t="s">
        <v>123</v>
      </c>
      <c r="F67" s="542"/>
      <c r="G67" s="64">
        <v>32</v>
      </c>
      <c r="H67" s="39"/>
      <c r="I67" s="39"/>
      <c r="J67" s="39"/>
      <c r="K67" s="39"/>
      <c r="L67" s="48"/>
      <c r="M67" s="515"/>
      <c r="N67" s="515"/>
      <c r="O67" s="515"/>
      <c r="P67" s="515"/>
      <c r="Q67" s="515"/>
      <c r="R67" s="222">
        <v>12</v>
      </c>
      <c r="S67" s="64">
        <v>7</v>
      </c>
      <c r="T67" s="64"/>
    </row>
    <row r="68" spans="1:22" ht="24">
      <c r="A68" s="507"/>
      <c r="B68" s="507"/>
      <c r="C68" s="235" t="s">
        <v>130</v>
      </c>
      <c r="D68" s="204" t="s">
        <v>129</v>
      </c>
      <c r="E68" s="112" t="s">
        <v>123</v>
      </c>
      <c r="F68" s="542"/>
      <c r="G68" s="69">
        <v>45</v>
      </c>
      <c r="H68" s="12">
        <v>1457</v>
      </c>
      <c r="I68" s="12"/>
      <c r="J68" s="12"/>
      <c r="K68" s="12">
        <v>1457</v>
      </c>
      <c r="L68" s="45">
        <f>I68+J68+K68</f>
        <v>1457</v>
      </c>
      <c r="M68" s="63">
        <f t="shared" ref="M68:M86" si="22">Q68</f>
        <v>242.8</v>
      </c>
      <c r="N68" s="63">
        <v>0</v>
      </c>
      <c r="O68" s="63">
        <v>0</v>
      </c>
      <c r="P68" s="63">
        <v>242.8</v>
      </c>
      <c r="Q68" s="63">
        <f t="shared" ref="Q68:Q74" si="23">N68+O68+P68</f>
        <v>242.8</v>
      </c>
      <c r="R68" s="222">
        <v>7</v>
      </c>
      <c r="S68" s="64">
        <v>7</v>
      </c>
      <c r="T68" s="64"/>
      <c r="V68" s="31"/>
    </row>
    <row r="69" spans="1:22" ht="24">
      <c r="A69" s="507"/>
      <c r="B69" s="507"/>
      <c r="C69" s="235" t="s">
        <v>131</v>
      </c>
      <c r="D69" s="204" t="s">
        <v>133</v>
      </c>
      <c r="E69" s="112" t="s">
        <v>123</v>
      </c>
      <c r="F69" s="542"/>
      <c r="G69" s="69">
        <v>45</v>
      </c>
      <c r="H69" s="12">
        <v>1075.9000000000001</v>
      </c>
      <c r="I69" s="12"/>
      <c r="J69" s="12"/>
      <c r="K69" s="12">
        <v>1075.9000000000001</v>
      </c>
      <c r="L69" s="45">
        <f>I69+J69+K69</f>
        <v>1075.9000000000001</v>
      </c>
      <c r="M69" s="63">
        <f t="shared" si="22"/>
        <v>111.2</v>
      </c>
      <c r="N69" s="63">
        <v>0</v>
      </c>
      <c r="O69" s="63">
        <v>0</v>
      </c>
      <c r="P69" s="63">
        <v>111.2</v>
      </c>
      <c r="Q69" s="63">
        <f t="shared" si="23"/>
        <v>111.2</v>
      </c>
      <c r="R69" s="222">
        <v>36</v>
      </c>
      <c r="S69" s="64">
        <v>36</v>
      </c>
      <c r="T69" s="64"/>
      <c r="V69" s="31"/>
    </row>
    <row r="70" spans="1:22" ht="24">
      <c r="A70" s="507"/>
      <c r="B70" s="507"/>
      <c r="C70" s="540" t="s">
        <v>132</v>
      </c>
      <c r="D70" s="204" t="s">
        <v>133</v>
      </c>
      <c r="E70" s="112" t="s">
        <v>123</v>
      </c>
      <c r="F70" s="115" t="s">
        <v>721</v>
      </c>
      <c r="G70" s="116">
        <v>4</v>
      </c>
      <c r="H70" s="28">
        <v>80.599999999999994</v>
      </c>
      <c r="I70" s="12">
        <v>0</v>
      </c>
      <c r="J70" s="12">
        <v>0</v>
      </c>
      <c r="K70" s="28">
        <v>80.599999999999994</v>
      </c>
      <c r="L70" s="12">
        <v>80.599999999999994</v>
      </c>
      <c r="M70" s="47">
        <f t="shared" si="22"/>
        <v>110.6</v>
      </c>
      <c r="N70" s="47">
        <v>0</v>
      </c>
      <c r="O70" s="47">
        <v>0</v>
      </c>
      <c r="P70" s="47">
        <v>110.6</v>
      </c>
      <c r="Q70" s="47">
        <f t="shared" si="23"/>
        <v>110.6</v>
      </c>
      <c r="R70" s="147">
        <v>0</v>
      </c>
      <c r="S70" s="64">
        <v>0</v>
      </c>
      <c r="T70" s="64"/>
      <c r="V70" s="31"/>
    </row>
    <row r="71" spans="1:22" ht="24">
      <c r="A71" s="507"/>
      <c r="B71" s="507"/>
      <c r="C71" s="540"/>
      <c r="D71" s="204" t="s">
        <v>133</v>
      </c>
      <c r="E71" s="112" t="s">
        <v>123</v>
      </c>
      <c r="F71" s="115" t="s">
        <v>594</v>
      </c>
      <c r="G71" s="116">
        <v>3</v>
      </c>
      <c r="H71" s="28">
        <v>180</v>
      </c>
      <c r="I71" s="12">
        <v>0</v>
      </c>
      <c r="J71" s="12">
        <v>0</v>
      </c>
      <c r="K71" s="28">
        <v>180</v>
      </c>
      <c r="L71" s="12">
        <v>180</v>
      </c>
      <c r="M71" s="63">
        <f t="shared" si="22"/>
        <v>0</v>
      </c>
      <c r="N71" s="63"/>
      <c r="O71" s="35"/>
      <c r="P71" s="63">
        <v>0</v>
      </c>
      <c r="Q71" s="63">
        <f t="shared" si="23"/>
        <v>0</v>
      </c>
      <c r="R71" s="147">
        <v>0</v>
      </c>
      <c r="S71" s="64">
        <v>0</v>
      </c>
      <c r="T71" s="64"/>
      <c r="V71" s="31"/>
    </row>
    <row r="72" spans="1:22" ht="24">
      <c r="A72" s="507"/>
      <c r="B72" s="507"/>
      <c r="C72" s="235" t="s">
        <v>134</v>
      </c>
      <c r="D72" s="204" t="s">
        <v>133</v>
      </c>
      <c r="E72" s="112" t="s">
        <v>123</v>
      </c>
      <c r="F72" s="63" t="s">
        <v>720</v>
      </c>
      <c r="G72" s="66">
        <v>6</v>
      </c>
      <c r="H72" s="66">
        <v>121</v>
      </c>
      <c r="I72" s="12">
        <v>0</v>
      </c>
      <c r="J72" s="12"/>
      <c r="K72" s="12">
        <v>121</v>
      </c>
      <c r="L72" s="12">
        <f>I72+J72+K72</f>
        <v>121</v>
      </c>
      <c r="M72" s="63">
        <f t="shared" si="22"/>
        <v>13</v>
      </c>
      <c r="N72" s="63">
        <v>0</v>
      </c>
      <c r="O72" s="63">
        <v>0</v>
      </c>
      <c r="P72" s="63">
        <v>13</v>
      </c>
      <c r="Q72" s="63">
        <f t="shared" si="23"/>
        <v>13</v>
      </c>
      <c r="R72" s="147">
        <v>2</v>
      </c>
      <c r="S72" s="64">
        <v>2</v>
      </c>
      <c r="T72" s="64"/>
      <c r="U72" s="58"/>
      <c r="V72" s="31"/>
    </row>
    <row r="73" spans="1:22" ht="24">
      <c r="A73" s="507"/>
      <c r="B73" s="507"/>
      <c r="C73" s="236" t="s">
        <v>135</v>
      </c>
      <c r="D73" s="81" t="s">
        <v>136</v>
      </c>
      <c r="E73" s="81" t="s">
        <v>137</v>
      </c>
      <c r="F73" s="63">
        <v>75</v>
      </c>
      <c r="G73" s="64">
        <v>5</v>
      </c>
      <c r="H73" s="23">
        <v>385.8</v>
      </c>
      <c r="I73" s="12">
        <v>375</v>
      </c>
      <c r="J73" s="12">
        <v>10.8</v>
      </c>
      <c r="K73" s="12"/>
      <c r="L73" s="12">
        <f>J73+I73+K73</f>
        <v>385.8</v>
      </c>
      <c r="M73" s="63">
        <f t="shared" si="22"/>
        <v>0</v>
      </c>
      <c r="N73" s="63">
        <v>0</v>
      </c>
      <c r="O73" s="63">
        <v>0</v>
      </c>
      <c r="P73" s="63">
        <v>0</v>
      </c>
      <c r="Q73" s="63">
        <f t="shared" si="23"/>
        <v>0</v>
      </c>
      <c r="R73" s="177">
        <v>0</v>
      </c>
      <c r="S73" s="24">
        <v>0</v>
      </c>
      <c r="T73" s="24"/>
    </row>
    <row r="74" spans="1:22" ht="36">
      <c r="A74" s="507"/>
      <c r="B74" s="507"/>
      <c r="C74" s="236" t="s">
        <v>138</v>
      </c>
      <c r="D74" s="81" t="s">
        <v>139</v>
      </c>
      <c r="E74" s="81" t="s">
        <v>140</v>
      </c>
      <c r="F74" s="63">
        <v>200</v>
      </c>
      <c r="G74" s="69">
        <v>58</v>
      </c>
      <c r="H74" s="23">
        <v>5100</v>
      </c>
      <c r="I74" s="12"/>
      <c r="J74" s="12"/>
      <c r="K74" s="12">
        <v>5100</v>
      </c>
      <c r="L74" s="12">
        <f t="shared" ref="L74:L79" si="24">J74+I74+K74</f>
        <v>5100</v>
      </c>
      <c r="M74" s="63">
        <f t="shared" si="22"/>
        <v>200</v>
      </c>
      <c r="N74" s="63">
        <v>0</v>
      </c>
      <c r="O74" s="63">
        <v>0</v>
      </c>
      <c r="P74" s="63">
        <v>200</v>
      </c>
      <c r="Q74" s="63">
        <f t="shared" si="23"/>
        <v>200</v>
      </c>
      <c r="R74" s="177">
        <v>1</v>
      </c>
      <c r="S74" s="24">
        <v>1</v>
      </c>
      <c r="T74" s="24"/>
    </row>
    <row r="75" spans="1:22" ht="36">
      <c r="A75" s="507"/>
      <c r="B75" s="507"/>
      <c r="C75" s="236" t="s">
        <v>141</v>
      </c>
      <c r="D75" s="81" t="s">
        <v>142</v>
      </c>
      <c r="E75" s="81" t="s">
        <v>143</v>
      </c>
      <c r="F75" s="63" t="s">
        <v>640</v>
      </c>
      <c r="G75" s="51" t="s">
        <v>641</v>
      </c>
      <c r="H75" s="23">
        <v>8802.6</v>
      </c>
      <c r="I75" s="12">
        <v>8630</v>
      </c>
      <c r="J75" s="12">
        <v>172.6</v>
      </c>
      <c r="K75" s="12"/>
      <c r="L75" s="12">
        <f t="shared" si="24"/>
        <v>8802.6</v>
      </c>
      <c r="M75" s="63">
        <f t="shared" si="22"/>
        <v>417.14499999999998</v>
      </c>
      <c r="N75" s="63">
        <v>417.14499999999998</v>
      </c>
      <c r="O75" s="63"/>
      <c r="P75" s="63">
        <v>0</v>
      </c>
      <c r="Q75" s="63">
        <f t="shared" ref="Q75:Q79" si="25">O75+N75</f>
        <v>417.14499999999998</v>
      </c>
      <c r="R75" s="177">
        <v>2</v>
      </c>
      <c r="S75" s="24">
        <v>2</v>
      </c>
      <c r="T75" s="24"/>
    </row>
    <row r="76" spans="1:22" ht="36">
      <c r="A76" s="507"/>
      <c r="B76" s="507"/>
      <c r="C76" s="236" t="s">
        <v>144</v>
      </c>
      <c r="D76" s="81" t="s">
        <v>145</v>
      </c>
      <c r="E76" s="81" t="s">
        <v>146</v>
      </c>
      <c r="F76" s="63" t="s">
        <v>147</v>
      </c>
      <c r="G76" s="64" t="s">
        <v>642</v>
      </c>
      <c r="H76" s="23">
        <v>3057</v>
      </c>
      <c r="I76" s="12">
        <v>3000</v>
      </c>
      <c r="J76" s="12">
        <v>57</v>
      </c>
      <c r="K76" s="12"/>
      <c r="L76" s="12">
        <f t="shared" si="24"/>
        <v>3057</v>
      </c>
      <c r="M76" s="63">
        <f t="shared" si="22"/>
        <v>50</v>
      </c>
      <c r="N76" s="63">
        <v>50</v>
      </c>
      <c r="O76" s="63">
        <v>0</v>
      </c>
      <c r="P76" s="63">
        <v>0</v>
      </c>
      <c r="Q76" s="63">
        <f t="shared" si="25"/>
        <v>50</v>
      </c>
      <c r="R76" s="218" t="s">
        <v>445</v>
      </c>
      <c r="S76" s="51" t="s">
        <v>445</v>
      </c>
      <c r="T76" s="51"/>
    </row>
    <row r="77" spans="1:22" ht="36">
      <c r="A77" s="507"/>
      <c r="B77" s="507"/>
      <c r="C77" s="236" t="s">
        <v>148</v>
      </c>
      <c r="D77" s="57" t="s">
        <v>149</v>
      </c>
      <c r="E77" s="57" t="s">
        <v>150</v>
      </c>
      <c r="F77" s="51" t="s">
        <v>643</v>
      </c>
      <c r="G77" s="64" t="s">
        <v>644</v>
      </c>
      <c r="H77" s="23">
        <v>36290.300000000003</v>
      </c>
      <c r="I77" s="12">
        <v>35683.699999999997</v>
      </c>
      <c r="J77" s="12">
        <v>606.6</v>
      </c>
      <c r="K77" s="12"/>
      <c r="L77" s="12">
        <f>J77+I77+K77</f>
        <v>36290.299999999996</v>
      </c>
      <c r="M77" s="63">
        <f t="shared" si="22"/>
        <v>5993.57</v>
      </c>
      <c r="N77" s="63">
        <v>5937.37</v>
      </c>
      <c r="O77" s="63">
        <v>56.2</v>
      </c>
      <c r="P77" s="63">
        <v>0</v>
      </c>
      <c r="Q77" s="63">
        <f t="shared" si="25"/>
        <v>5993.57</v>
      </c>
      <c r="R77" s="147">
        <v>2137</v>
      </c>
      <c r="S77" s="64">
        <v>2130</v>
      </c>
      <c r="T77" s="64"/>
    </row>
    <row r="78" spans="1:22" ht="48">
      <c r="A78" s="507"/>
      <c r="B78" s="507"/>
      <c r="C78" s="236" t="s">
        <v>151</v>
      </c>
      <c r="D78" s="57" t="s">
        <v>152</v>
      </c>
      <c r="E78" s="57" t="s">
        <v>153</v>
      </c>
      <c r="F78" s="63" t="s">
        <v>645</v>
      </c>
      <c r="G78" s="69" t="s">
        <v>646</v>
      </c>
      <c r="H78" s="23">
        <v>7785.7</v>
      </c>
      <c r="I78" s="12">
        <v>7674.4</v>
      </c>
      <c r="J78" s="12">
        <v>111.3</v>
      </c>
      <c r="K78" s="12"/>
      <c r="L78" s="12">
        <f t="shared" si="24"/>
        <v>7785.7</v>
      </c>
      <c r="M78" s="63">
        <f>N78+O78</f>
        <v>1259.3969999999999</v>
      </c>
      <c r="N78" s="63">
        <v>1249.8779999999999</v>
      </c>
      <c r="O78" s="63">
        <v>9.5190000000000001</v>
      </c>
      <c r="P78" s="63"/>
      <c r="Q78" s="63">
        <f t="shared" si="25"/>
        <v>1259.3969999999999</v>
      </c>
      <c r="R78" s="147">
        <v>91</v>
      </c>
      <c r="S78" s="64">
        <v>91</v>
      </c>
      <c r="T78" s="64"/>
    </row>
    <row r="79" spans="1:22" ht="48">
      <c r="A79" s="507"/>
      <c r="B79" s="507"/>
      <c r="C79" s="236" t="s">
        <v>154</v>
      </c>
      <c r="D79" s="81" t="s">
        <v>155</v>
      </c>
      <c r="E79" s="81" t="s">
        <v>156</v>
      </c>
      <c r="F79" s="63">
        <v>1</v>
      </c>
      <c r="G79" s="69">
        <v>575</v>
      </c>
      <c r="H79" s="23">
        <f>7072.5</f>
        <v>7072.5</v>
      </c>
      <c r="I79" s="12">
        <v>6900</v>
      </c>
      <c r="J79" s="12">
        <v>172.5</v>
      </c>
      <c r="K79" s="12"/>
      <c r="L79" s="12">
        <f t="shared" si="24"/>
        <v>7072.5</v>
      </c>
      <c r="M79" s="63">
        <f t="shared" si="22"/>
        <v>1094.2569999999998</v>
      </c>
      <c r="N79" s="63">
        <v>1080.0119999999999</v>
      </c>
      <c r="O79" s="63">
        <v>14.244999999999999</v>
      </c>
      <c r="P79" s="63">
        <v>0</v>
      </c>
      <c r="Q79" s="63">
        <f t="shared" si="25"/>
        <v>1094.2569999999998</v>
      </c>
      <c r="R79" s="147">
        <v>531</v>
      </c>
      <c r="S79" s="64">
        <v>480</v>
      </c>
      <c r="T79" s="64"/>
    </row>
    <row r="80" spans="1:22" ht="31.15" customHeight="1">
      <c r="A80" s="507"/>
      <c r="B80" s="507"/>
      <c r="C80" s="541" t="s">
        <v>157</v>
      </c>
      <c r="D80" s="81" t="s">
        <v>158</v>
      </c>
      <c r="E80" s="536" t="s">
        <v>727</v>
      </c>
      <c r="F80" s="515">
        <v>9.5</v>
      </c>
      <c r="G80" s="508">
        <v>250</v>
      </c>
      <c r="H80" s="500">
        <v>1110.0999999999999</v>
      </c>
      <c r="I80" s="533">
        <v>1098.3</v>
      </c>
      <c r="J80" s="537">
        <v>11.8</v>
      </c>
      <c r="K80" s="533"/>
      <c r="L80" s="533">
        <f t="shared" ref="L80:L86" si="26">I80+J80+K80</f>
        <v>1110.0999999999999</v>
      </c>
      <c r="M80" s="515">
        <f t="shared" si="22"/>
        <v>162.97200000000001</v>
      </c>
      <c r="N80" s="515">
        <v>162.50200000000001</v>
      </c>
      <c r="O80" s="515">
        <v>0.47</v>
      </c>
      <c r="P80" s="515">
        <v>0</v>
      </c>
      <c r="Q80" s="515">
        <f>N80+O80+P80</f>
        <v>162.97200000000001</v>
      </c>
      <c r="R80" s="535">
        <v>236</v>
      </c>
      <c r="S80" s="529">
        <v>236</v>
      </c>
      <c r="T80" s="529"/>
    </row>
    <row r="81" spans="1:22">
      <c r="A81" s="507"/>
      <c r="B81" s="507"/>
      <c r="C81" s="541"/>
      <c r="D81" s="81" t="s">
        <v>625</v>
      </c>
      <c r="E81" s="536"/>
      <c r="F81" s="515"/>
      <c r="G81" s="508"/>
      <c r="H81" s="500"/>
      <c r="I81" s="533"/>
      <c r="J81" s="538"/>
      <c r="K81" s="533"/>
      <c r="L81" s="533"/>
      <c r="M81" s="515"/>
      <c r="N81" s="515"/>
      <c r="O81" s="515"/>
      <c r="P81" s="515"/>
      <c r="Q81" s="515"/>
      <c r="R81" s="535"/>
      <c r="S81" s="531"/>
      <c r="T81" s="531"/>
    </row>
    <row r="82" spans="1:22" ht="38.25">
      <c r="A82" s="507"/>
      <c r="B82" s="507"/>
      <c r="C82" s="119" t="s">
        <v>159</v>
      </c>
      <c r="D82" s="81"/>
      <c r="E82" s="81" t="s">
        <v>160</v>
      </c>
      <c r="F82" s="63"/>
      <c r="G82" s="69"/>
      <c r="H82" s="23">
        <f>L82</f>
        <v>0</v>
      </c>
      <c r="I82" s="39"/>
      <c r="J82" s="39"/>
      <c r="K82" s="39"/>
      <c r="L82" s="12">
        <f>K82+J82+I82</f>
        <v>0</v>
      </c>
      <c r="M82" s="63">
        <f t="shared" si="22"/>
        <v>0</v>
      </c>
      <c r="N82" s="63">
        <v>0</v>
      </c>
      <c r="O82" s="63"/>
      <c r="P82" s="63">
        <v>0</v>
      </c>
      <c r="Q82" s="63">
        <f>P82+O82+N82</f>
        <v>0</v>
      </c>
      <c r="R82" s="147"/>
      <c r="S82" s="64"/>
      <c r="T82" s="64"/>
    </row>
    <row r="83" spans="1:22" ht="60">
      <c r="A83" s="507"/>
      <c r="B83" s="507"/>
      <c r="C83" s="236" t="s">
        <v>161</v>
      </c>
      <c r="D83" s="81" t="s">
        <v>162</v>
      </c>
      <c r="E83" s="81" t="s">
        <v>163</v>
      </c>
      <c r="F83" s="63" t="s">
        <v>726</v>
      </c>
      <c r="G83" s="69">
        <v>11500</v>
      </c>
      <c r="H83" s="23">
        <v>6289.7</v>
      </c>
      <c r="I83" s="12"/>
      <c r="J83" s="12"/>
      <c r="K83" s="12">
        <v>6289.7</v>
      </c>
      <c r="L83" s="12">
        <f t="shared" si="26"/>
        <v>6289.7</v>
      </c>
      <c r="M83" s="63">
        <f t="shared" si="22"/>
        <v>975.86199999999997</v>
      </c>
      <c r="N83" s="63">
        <v>0</v>
      </c>
      <c r="O83" s="63">
        <v>0</v>
      </c>
      <c r="P83" s="63">
        <v>975.86199999999997</v>
      </c>
      <c r="Q83" s="63">
        <v>975.86199999999997</v>
      </c>
      <c r="R83" s="223">
        <f>10121</f>
        <v>10121</v>
      </c>
      <c r="S83" s="55">
        <v>290</v>
      </c>
      <c r="T83" s="55"/>
    </row>
    <row r="84" spans="1:22" ht="60">
      <c r="A84" s="507"/>
      <c r="B84" s="507"/>
      <c r="C84" s="236" t="s">
        <v>164</v>
      </c>
      <c r="D84" s="81" t="s">
        <v>165</v>
      </c>
      <c r="E84" s="81" t="s">
        <v>166</v>
      </c>
      <c r="F84" s="63" t="s">
        <v>735</v>
      </c>
      <c r="G84" s="69" t="s">
        <v>734</v>
      </c>
      <c r="H84" s="23">
        <v>480</v>
      </c>
      <c r="I84" s="12"/>
      <c r="J84" s="12"/>
      <c r="K84" s="12">
        <v>480</v>
      </c>
      <c r="L84" s="12">
        <f t="shared" si="26"/>
        <v>480</v>
      </c>
      <c r="M84" s="63">
        <f>N84+O84+P84</f>
        <v>0</v>
      </c>
      <c r="N84" s="63">
        <v>0</v>
      </c>
      <c r="O84" s="63">
        <v>0</v>
      </c>
      <c r="P84" s="63">
        <v>0</v>
      </c>
      <c r="Q84" s="63">
        <f>N84+O84+P84</f>
        <v>0</v>
      </c>
      <c r="R84" s="147">
        <v>0</v>
      </c>
      <c r="S84" s="64">
        <v>0</v>
      </c>
      <c r="T84" s="64"/>
    </row>
    <row r="85" spans="1:22" ht="60" customHeight="1">
      <c r="A85" s="507"/>
      <c r="B85" s="507"/>
      <c r="C85" s="236" t="s">
        <v>626</v>
      </c>
      <c r="D85" s="81" t="s">
        <v>82</v>
      </c>
      <c r="E85" s="81" t="s">
        <v>167</v>
      </c>
      <c r="F85" s="63">
        <v>50</v>
      </c>
      <c r="G85" s="69">
        <v>3</v>
      </c>
      <c r="H85" s="23">
        <v>151.69999999999999</v>
      </c>
      <c r="I85" s="12">
        <v>150</v>
      </c>
      <c r="J85" s="12">
        <v>1.7</v>
      </c>
      <c r="K85" s="12"/>
      <c r="L85" s="12">
        <f t="shared" si="26"/>
        <v>151.69999999999999</v>
      </c>
      <c r="M85" s="63">
        <f t="shared" si="22"/>
        <v>0</v>
      </c>
      <c r="N85" s="63">
        <v>0</v>
      </c>
      <c r="O85" s="63">
        <v>0</v>
      </c>
      <c r="P85" s="63">
        <v>0</v>
      </c>
      <c r="Q85" s="63">
        <f>O85+N85</f>
        <v>0</v>
      </c>
      <c r="R85" s="147">
        <v>0</v>
      </c>
      <c r="S85" s="64">
        <v>0</v>
      </c>
      <c r="T85" s="64"/>
    </row>
    <row r="86" spans="1:22" ht="24">
      <c r="A86" s="507"/>
      <c r="B86" s="507"/>
      <c r="C86" s="236" t="s">
        <v>168</v>
      </c>
      <c r="D86" s="81" t="s">
        <v>82</v>
      </c>
      <c r="E86" s="81" t="s">
        <v>169</v>
      </c>
      <c r="F86" s="63">
        <v>5</v>
      </c>
      <c r="G86" s="69">
        <v>7</v>
      </c>
      <c r="H86" s="23">
        <f t="shared" ref="H86" si="27">L86</f>
        <v>427.6</v>
      </c>
      <c r="I86" s="12">
        <v>420</v>
      </c>
      <c r="J86" s="12">
        <v>7.6</v>
      </c>
      <c r="K86" s="12"/>
      <c r="L86" s="12">
        <f t="shared" si="26"/>
        <v>427.6</v>
      </c>
      <c r="M86" s="63">
        <f t="shared" si="22"/>
        <v>85.6</v>
      </c>
      <c r="N86" s="63">
        <v>85</v>
      </c>
      <c r="O86" s="63">
        <v>0.6</v>
      </c>
      <c r="P86" s="63">
        <v>0</v>
      </c>
      <c r="Q86" s="63">
        <f>O86+N86</f>
        <v>85.6</v>
      </c>
      <c r="R86" s="147">
        <v>9</v>
      </c>
      <c r="S86" s="64">
        <v>8</v>
      </c>
      <c r="T86" s="64"/>
      <c r="V86" s="30"/>
    </row>
    <row r="87" spans="1:22" s="15" customFormat="1" ht="20.45" customHeight="1">
      <c r="A87" s="67"/>
      <c r="B87" s="100" t="s">
        <v>23</v>
      </c>
      <c r="C87" s="120"/>
      <c r="D87" s="38"/>
      <c r="E87" s="38"/>
      <c r="F87" s="86"/>
      <c r="G87" s="20"/>
      <c r="H87" s="38">
        <f>H55+H56+H57+H58+H59+H60+H61+H62+H73+H74+H75+H76+H77++H78+H79+H80+H81+H83+H84+H85+H86+H82</f>
        <v>112385.90000000001</v>
      </c>
      <c r="I87" s="38">
        <f>I55+I56+I57+I58+I59+I60+I61+I62+I73+I74+I76+I77++I78+I79+I80+I81+I83+I84+I85+I86+I82+I75</f>
        <v>90596.099999999991</v>
      </c>
      <c r="J87" s="38">
        <f t="shared" ref="J87:L87" si="28">J55+J56+J57+J58+J59+J60+J61+J62+J73+J74+J76+J77++J78+J79+J80+J81+J83+J84+J85+J86+J82+J75</f>
        <v>1672.1999999999996</v>
      </c>
      <c r="K87" s="38">
        <f t="shared" si="28"/>
        <v>20117.599999999999</v>
      </c>
      <c r="L87" s="38">
        <f t="shared" si="28"/>
        <v>112385.90000000001</v>
      </c>
      <c r="M87" s="38">
        <f>M55+M56+M57+M58+M59+M60+M61+M62+M73+M74+M75+M76+M77+M78+M79+M80+M81+M83+M84+M85+M86+M82</f>
        <v>14897.883999999998</v>
      </c>
      <c r="N87" s="38">
        <f>N55+N56+N57+N58+N59+N60+N61+N62+N73+N74+N75+N76+N77+N78+N79+N80+N81+N83+N84+N85+N86+N82</f>
        <v>12544.538000000002</v>
      </c>
      <c r="O87" s="38">
        <f t="shared" ref="O87:Q87" si="29">O55+O56+O57+O58+O59+O60+O61+O62+O73+O74+O75+O76+O77+O78+O79+O80+O81+O83+O84+O85+O86+O82</f>
        <v>124.38400000000001</v>
      </c>
      <c r="P87" s="38">
        <f t="shared" si="29"/>
        <v>2228.962</v>
      </c>
      <c r="Q87" s="38">
        <f t="shared" si="29"/>
        <v>14897.883999999998</v>
      </c>
      <c r="R87" s="179">
        <f t="shared" ref="R87" si="30">R55+R56+R57+R58+R59+R60+R61+R62+R73+R74+R76+R77+R79+R80+R81+R83+R84+R85+R86+R82</f>
        <v>13808</v>
      </c>
      <c r="S87" s="38"/>
      <c r="T87" s="38"/>
    </row>
    <row r="88" spans="1:22" ht="24">
      <c r="A88" s="507" t="s">
        <v>33</v>
      </c>
      <c r="B88" s="507" t="s">
        <v>170</v>
      </c>
      <c r="C88" s="236" t="s">
        <v>171</v>
      </c>
      <c r="D88" s="81" t="s">
        <v>172</v>
      </c>
      <c r="E88" s="81" t="s">
        <v>173</v>
      </c>
      <c r="F88" s="63">
        <v>30</v>
      </c>
      <c r="G88" s="69">
        <v>12</v>
      </c>
      <c r="H88" s="23">
        <v>366.1</v>
      </c>
      <c r="I88" s="28">
        <v>360</v>
      </c>
      <c r="J88" s="28">
        <v>6.1</v>
      </c>
      <c r="K88" s="28"/>
      <c r="L88" s="28">
        <f>J88+I88+K88</f>
        <v>366.1</v>
      </c>
      <c r="M88" s="63">
        <f t="shared" ref="M88:M103" si="31">Q88</f>
        <v>0</v>
      </c>
      <c r="N88" s="63">
        <v>0</v>
      </c>
      <c r="O88" s="63">
        <v>0</v>
      </c>
      <c r="P88" s="63">
        <v>0</v>
      </c>
      <c r="Q88" s="63">
        <f>O88+N88</f>
        <v>0</v>
      </c>
      <c r="R88" s="147">
        <v>0</v>
      </c>
      <c r="S88" s="64"/>
      <c r="T88" s="64"/>
    </row>
    <row r="89" spans="1:22" ht="24">
      <c r="A89" s="507"/>
      <c r="B89" s="507"/>
      <c r="C89" s="236" t="s">
        <v>174</v>
      </c>
      <c r="D89" s="81" t="s">
        <v>175</v>
      </c>
      <c r="E89" s="81" t="s">
        <v>176</v>
      </c>
      <c r="F89" s="63">
        <v>10</v>
      </c>
      <c r="G89" s="69">
        <v>360</v>
      </c>
      <c r="H89" s="23">
        <v>43830</v>
      </c>
      <c r="I89" s="12">
        <v>43200</v>
      </c>
      <c r="J89" s="12">
        <v>630</v>
      </c>
      <c r="K89" s="12"/>
      <c r="L89" s="28">
        <f t="shared" ref="L89:L106" si="32">J89+I89+K89</f>
        <v>43830</v>
      </c>
      <c r="M89" s="63">
        <f t="shared" si="31"/>
        <v>7362.86</v>
      </c>
      <c r="N89" s="63">
        <v>7300</v>
      </c>
      <c r="O89" s="63">
        <v>62.86</v>
      </c>
      <c r="P89" s="63">
        <v>0</v>
      </c>
      <c r="Q89" s="63">
        <f>O89+N89</f>
        <v>7362.86</v>
      </c>
      <c r="R89" s="147" t="s">
        <v>756</v>
      </c>
      <c r="S89" s="64" t="s">
        <v>945</v>
      </c>
      <c r="T89" s="64"/>
    </row>
    <row r="90" spans="1:22" ht="56.25" customHeight="1">
      <c r="A90" s="507"/>
      <c r="B90" s="507"/>
      <c r="C90" s="236" t="s">
        <v>177</v>
      </c>
      <c r="D90" s="81" t="s">
        <v>178</v>
      </c>
      <c r="E90" s="81" t="s">
        <v>179</v>
      </c>
      <c r="F90" s="63">
        <v>50</v>
      </c>
      <c r="G90" s="69">
        <v>40</v>
      </c>
      <c r="H90" s="23">
        <v>2026</v>
      </c>
      <c r="I90" s="12">
        <v>2000</v>
      </c>
      <c r="J90" s="12">
        <v>26</v>
      </c>
      <c r="K90" s="12"/>
      <c r="L90" s="28">
        <f t="shared" si="32"/>
        <v>2026</v>
      </c>
      <c r="M90" s="63">
        <f t="shared" si="31"/>
        <v>377.10300000000001</v>
      </c>
      <c r="N90" s="63">
        <v>376.00299999999999</v>
      </c>
      <c r="O90" s="63">
        <v>1.1000000000000001</v>
      </c>
      <c r="P90" s="63"/>
      <c r="Q90" s="63">
        <f t="shared" ref="Q90:Q106" si="33">O90+N90</f>
        <v>377.10300000000001</v>
      </c>
      <c r="R90" s="218" t="s">
        <v>678</v>
      </c>
      <c r="S90" s="51" t="s">
        <v>757</v>
      </c>
      <c r="T90" s="51"/>
      <c r="U90" s="4"/>
    </row>
    <row r="91" spans="1:22" ht="36">
      <c r="A91" s="507"/>
      <c r="B91" s="507"/>
      <c r="C91" s="236" t="s">
        <v>180</v>
      </c>
      <c r="D91" s="81" t="s">
        <v>181</v>
      </c>
      <c r="E91" s="81" t="s">
        <v>182</v>
      </c>
      <c r="F91" s="63">
        <v>1.3</v>
      </c>
      <c r="G91" s="69">
        <v>3206</v>
      </c>
      <c r="H91" s="23">
        <v>50713.8</v>
      </c>
      <c r="I91" s="12">
        <v>50013.599999999999</v>
      </c>
      <c r="J91" s="12">
        <v>700.2</v>
      </c>
      <c r="K91" s="12"/>
      <c r="L91" s="28">
        <f t="shared" si="32"/>
        <v>50713.799999999996</v>
      </c>
      <c r="M91" s="63">
        <f t="shared" si="31"/>
        <v>8391.851999999999</v>
      </c>
      <c r="N91" s="63">
        <v>8336.9</v>
      </c>
      <c r="O91" s="63">
        <v>54.951999999999998</v>
      </c>
      <c r="P91" s="63">
        <v>0</v>
      </c>
      <c r="Q91" s="63">
        <f t="shared" si="33"/>
        <v>8391.851999999999</v>
      </c>
      <c r="R91" s="147" t="s">
        <v>946</v>
      </c>
      <c r="S91" s="55" t="s">
        <v>947</v>
      </c>
      <c r="T91" s="55"/>
    </row>
    <row r="92" spans="1:22" ht="24">
      <c r="A92" s="507"/>
      <c r="B92" s="507"/>
      <c r="C92" s="236" t="s">
        <v>183</v>
      </c>
      <c r="D92" s="81" t="s">
        <v>184</v>
      </c>
      <c r="E92" s="81" t="s">
        <v>185</v>
      </c>
      <c r="F92" s="63">
        <v>9</v>
      </c>
      <c r="G92" s="69">
        <v>1500</v>
      </c>
      <c r="H92" s="23">
        <v>13689</v>
      </c>
      <c r="I92" s="12">
        <v>13500</v>
      </c>
      <c r="J92" s="12">
        <v>189</v>
      </c>
      <c r="K92" s="12"/>
      <c r="L92" s="28">
        <f t="shared" si="32"/>
        <v>13689</v>
      </c>
      <c r="M92" s="63">
        <f t="shared" si="31"/>
        <v>7.2</v>
      </c>
      <c r="N92" s="63"/>
      <c r="O92" s="63">
        <v>7.2</v>
      </c>
      <c r="P92" s="63">
        <v>0</v>
      </c>
      <c r="Q92" s="63">
        <f t="shared" si="33"/>
        <v>7.2</v>
      </c>
      <c r="R92" s="218" t="s">
        <v>38</v>
      </c>
      <c r="S92" s="51" t="s">
        <v>38</v>
      </c>
      <c r="T92" s="51"/>
    </row>
    <row r="93" spans="1:22" ht="24">
      <c r="A93" s="507"/>
      <c r="B93" s="507"/>
      <c r="C93" s="236" t="s">
        <v>186</v>
      </c>
      <c r="D93" s="81" t="s">
        <v>187</v>
      </c>
      <c r="E93" s="81" t="s">
        <v>188</v>
      </c>
      <c r="F93" s="63" t="s">
        <v>189</v>
      </c>
      <c r="G93" s="69">
        <v>1</v>
      </c>
      <c r="H93" s="23">
        <v>30.8</v>
      </c>
      <c r="I93" s="12">
        <v>30</v>
      </c>
      <c r="J93" s="12">
        <v>0.8</v>
      </c>
      <c r="K93" s="12"/>
      <c r="L93" s="28">
        <f t="shared" si="32"/>
        <v>30.8</v>
      </c>
      <c r="M93" s="63">
        <f t="shared" si="31"/>
        <v>0</v>
      </c>
      <c r="N93" s="63"/>
      <c r="O93" s="63"/>
      <c r="P93" s="63">
        <v>0</v>
      </c>
      <c r="Q93" s="63">
        <f t="shared" si="33"/>
        <v>0</v>
      </c>
      <c r="R93" s="218" t="s">
        <v>38</v>
      </c>
      <c r="S93" s="51" t="s">
        <v>38</v>
      </c>
      <c r="T93" s="51"/>
    </row>
    <row r="94" spans="1:22" ht="24">
      <c r="A94" s="507"/>
      <c r="B94" s="507"/>
      <c r="C94" s="236" t="s">
        <v>190</v>
      </c>
      <c r="D94" s="81" t="s">
        <v>191</v>
      </c>
      <c r="E94" s="81" t="s">
        <v>192</v>
      </c>
      <c r="F94" s="63" t="s">
        <v>649</v>
      </c>
      <c r="G94" s="69">
        <v>35</v>
      </c>
      <c r="H94" s="23">
        <v>660.1</v>
      </c>
      <c r="I94" s="12">
        <v>651</v>
      </c>
      <c r="J94" s="12">
        <v>9.1</v>
      </c>
      <c r="K94" s="12"/>
      <c r="L94" s="28">
        <f t="shared" si="32"/>
        <v>660.1</v>
      </c>
      <c r="M94" s="63">
        <f t="shared" si="31"/>
        <v>137.90900000000002</v>
      </c>
      <c r="N94" s="63">
        <v>137.60900000000001</v>
      </c>
      <c r="O94" s="63">
        <v>0.3</v>
      </c>
      <c r="P94" s="63">
        <v>0</v>
      </c>
      <c r="Q94" s="63">
        <f t="shared" si="33"/>
        <v>137.90900000000002</v>
      </c>
      <c r="R94" s="218" t="s">
        <v>759</v>
      </c>
      <c r="S94" s="51" t="s">
        <v>758</v>
      </c>
      <c r="T94" s="51"/>
      <c r="U94" s="4"/>
    </row>
    <row r="95" spans="1:22" ht="36">
      <c r="A95" s="507"/>
      <c r="B95" s="507"/>
      <c r="C95" s="236" t="s">
        <v>193</v>
      </c>
      <c r="D95" s="81" t="s">
        <v>194</v>
      </c>
      <c r="E95" s="81" t="s">
        <v>195</v>
      </c>
      <c r="F95" s="63">
        <v>23.215</v>
      </c>
      <c r="G95" s="69">
        <v>471</v>
      </c>
      <c r="H95" s="23">
        <v>132917</v>
      </c>
      <c r="I95" s="12">
        <v>131211.20000000001</v>
      </c>
      <c r="J95" s="12">
        <v>1705.8</v>
      </c>
      <c r="K95" s="12"/>
      <c r="L95" s="28">
        <f t="shared" si="32"/>
        <v>132917</v>
      </c>
      <c r="M95" s="63">
        <f t="shared" si="31"/>
        <v>21703.798999999999</v>
      </c>
      <c r="N95" s="63">
        <v>21572.634999999998</v>
      </c>
      <c r="O95" s="63">
        <v>131.16399999999999</v>
      </c>
      <c r="P95" s="63">
        <v>0</v>
      </c>
      <c r="Q95" s="63">
        <f t="shared" si="33"/>
        <v>21703.798999999999</v>
      </c>
      <c r="R95" s="147" t="s">
        <v>760</v>
      </c>
      <c r="S95" s="51" t="s">
        <v>948</v>
      </c>
      <c r="T95" s="51"/>
    </row>
    <row r="96" spans="1:22" ht="48">
      <c r="A96" s="507"/>
      <c r="B96" s="507"/>
      <c r="C96" s="236" t="s">
        <v>196</v>
      </c>
      <c r="D96" s="536"/>
      <c r="E96" s="112" t="s">
        <v>197</v>
      </c>
      <c r="F96" s="51" t="s">
        <v>198</v>
      </c>
      <c r="G96" s="69" t="s">
        <v>652</v>
      </c>
      <c r="H96" s="23">
        <v>1940.6</v>
      </c>
      <c r="I96" s="66">
        <v>1890</v>
      </c>
      <c r="J96" s="66">
        <v>50.6</v>
      </c>
      <c r="K96" s="66"/>
      <c r="L96" s="28">
        <f t="shared" si="32"/>
        <v>1940.6</v>
      </c>
      <c r="M96" s="63">
        <f t="shared" si="31"/>
        <v>0</v>
      </c>
      <c r="N96" s="63"/>
      <c r="O96" s="63"/>
      <c r="P96" s="63">
        <v>0</v>
      </c>
      <c r="Q96" s="63">
        <f t="shared" si="33"/>
        <v>0</v>
      </c>
      <c r="R96" s="218" t="s">
        <v>38</v>
      </c>
      <c r="S96" s="51" t="s">
        <v>38</v>
      </c>
      <c r="T96" s="51"/>
    </row>
    <row r="97" spans="1:22" ht="48">
      <c r="A97" s="507"/>
      <c r="B97" s="507"/>
      <c r="C97" s="236" t="s">
        <v>200</v>
      </c>
      <c r="D97" s="536"/>
      <c r="E97" s="112" t="s">
        <v>201</v>
      </c>
      <c r="F97" s="63" t="s">
        <v>653</v>
      </c>
      <c r="G97" s="69">
        <v>112</v>
      </c>
      <c r="H97" s="23">
        <v>7390.2</v>
      </c>
      <c r="I97" s="66">
        <v>7245.3</v>
      </c>
      <c r="J97" s="66">
        <v>144.9</v>
      </c>
      <c r="K97" s="66"/>
      <c r="L97" s="28">
        <f t="shared" si="32"/>
        <v>7390.2</v>
      </c>
      <c r="M97" s="63">
        <f t="shared" si="31"/>
        <v>0</v>
      </c>
      <c r="N97" s="63"/>
      <c r="O97" s="63"/>
      <c r="P97" s="63">
        <v>0</v>
      </c>
      <c r="Q97" s="63">
        <f t="shared" si="33"/>
        <v>0</v>
      </c>
      <c r="R97" s="218" t="s">
        <v>38</v>
      </c>
      <c r="S97" s="51" t="s">
        <v>38</v>
      </c>
      <c r="T97" s="51"/>
      <c r="U97" s="4"/>
    </row>
    <row r="98" spans="1:22" ht="60">
      <c r="A98" s="507"/>
      <c r="B98" s="507"/>
      <c r="C98" s="236" t="s">
        <v>202</v>
      </c>
      <c r="D98" s="536"/>
      <c r="E98" s="81" t="s">
        <v>203</v>
      </c>
      <c r="F98" s="63">
        <v>65.599999999999994</v>
      </c>
      <c r="G98" s="69">
        <v>638</v>
      </c>
      <c r="H98" s="23">
        <v>41829.300000000003</v>
      </c>
      <c r="I98" s="66">
        <v>41829.300000000003</v>
      </c>
      <c r="J98" s="66"/>
      <c r="K98" s="66"/>
      <c r="L98" s="28">
        <f t="shared" si="32"/>
        <v>41829.300000000003</v>
      </c>
      <c r="M98" s="63">
        <f t="shared" si="31"/>
        <v>0</v>
      </c>
      <c r="N98" s="63">
        <v>0</v>
      </c>
      <c r="O98" s="63">
        <v>0</v>
      </c>
      <c r="P98" s="63">
        <v>0</v>
      </c>
      <c r="Q98" s="63">
        <f t="shared" si="33"/>
        <v>0</v>
      </c>
      <c r="R98" s="224" t="s">
        <v>38</v>
      </c>
      <c r="S98" s="52" t="s">
        <v>38</v>
      </c>
      <c r="T98" s="52"/>
    </row>
    <row r="99" spans="1:22" ht="72">
      <c r="A99" s="507"/>
      <c r="B99" s="507"/>
      <c r="C99" s="236" t="s">
        <v>204</v>
      </c>
      <c r="D99" s="81"/>
      <c r="E99" s="81" t="s">
        <v>205</v>
      </c>
      <c r="F99" s="63" t="s">
        <v>654</v>
      </c>
      <c r="G99" s="51" t="s">
        <v>655</v>
      </c>
      <c r="H99" s="23">
        <v>2013.9</v>
      </c>
      <c r="I99" s="66">
        <v>1085.7</v>
      </c>
      <c r="J99" s="66">
        <v>928.2</v>
      </c>
      <c r="K99" s="66"/>
      <c r="L99" s="28">
        <f t="shared" si="32"/>
        <v>2013.9</v>
      </c>
      <c r="M99" s="63">
        <f t="shared" si="31"/>
        <v>0</v>
      </c>
      <c r="N99" s="63">
        <v>0</v>
      </c>
      <c r="O99" s="63">
        <v>0</v>
      </c>
      <c r="P99" s="63">
        <v>0</v>
      </c>
      <c r="Q99" s="63">
        <f t="shared" si="33"/>
        <v>0</v>
      </c>
      <c r="R99" s="225" t="s">
        <v>38</v>
      </c>
      <c r="S99" s="54" t="s">
        <v>38</v>
      </c>
      <c r="T99" s="54"/>
    </row>
    <row r="100" spans="1:22" ht="96">
      <c r="A100" s="507"/>
      <c r="B100" s="507"/>
      <c r="C100" s="236" t="s">
        <v>206</v>
      </c>
      <c r="D100" s="117" t="s">
        <v>207</v>
      </c>
      <c r="E100" s="117" t="s">
        <v>208</v>
      </c>
      <c r="F100" s="44" t="s">
        <v>656</v>
      </c>
      <c r="G100" s="69">
        <v>218</v>
      </c>
      <c r="H100" s="23">
        <f>L100</f>
        <v>34854.9</v>
      </c>
      <c r="I100" s="12">
        <v>34854.9</v>
      </c>
      <c r="J100" s="12"/>
      <c r="K100" s="12"/>
      <c r="L100" s="28">
        <f t="shared" si="32"/>
        <v>34854.9</v>
      </c>
      <c r="M100" s="63">
        <f t="shared" si="31"/>
        <v>0</v>
      </c>
      <c r="N100" s="63">
        <v>0</v>
      </c>
      <c r="O100" s="63">
        <v>0</v>
      </c>
      <c r="P100" s="63">
        <v>0</v>
      </c>
      <c r="Q100" s="63">
        <f>O100+N100</f>
        <v>0</v>
      </c>
      <c r="R100" s="226">
        <v>0</v>
      </c>
      <c r="S100" s="53">
        <v>0</v>
      </c>
      <c r="T100" s="53"/>
    </row>
    <row r="101" spans="1:22" ht="108">
      <c r="A101" s="507"/>
      <c r="B101" s="507"/>
      <c r="C101" s="236" t="s">
        <v>209</v>
      </c>
      <c r="D101" s="117" t="s">
        <v>210</v>
      </c>
      <c r="E101" s="117" t="s">
        <v>211</v>
      </c>
      <c r="F101" s="44" t="s">
        <v>657</v>
      </c>
      <c r="G101" s="51" t="s">
        <v>658</v>
      </c>
      <c r="H101" s="23">
        <f>L101</f>
        <v>2815.6</v>
      </c>
      <c r="I101" s="12">
        <v>2815.6</v>
      </c>
      <c r="J101" s="12"/>
      <c r="K101" s="12"/>
      <c r="L101" s="28">
        <f t="shared" si="32"/>
        <v>2815.6</v>
      </c>
      <c r="M101" s="63">
        <f t="shared" si="31"/>
        <v>0</v>
      </c>
      <c r="N101" s="63">
        <v>0</v>
      </c>
      <c r="O101" s="63">
        <v>0</v>
      </c>
      <c r="P101" s="63">
        <v>0</v>
      </c>
      <c r="Q101" s="63">
        <f t="shared" si="33"/>
        <v>0</v>
      </c>
      <c r="R101" s="226">
        <v>0</v>
      </c>
      <c r="S101" s="53">
        <v>0</v>
      </c>
      <c r="T101" s="53"/>
    </row>
    <row r="102" spans="1:22" ht="48">
      <c r="A102" s="507"/>
      <c r="B102" s="507"/>
      <c r="C102" s="236" t="s">
        <v>212</v>
      </c>
      <c r="D102" s="117" t="s">
        <v>82</v>
      </c>
      <c r="E102" s="117" t="s">
        <v>213</v>
      </c>
      <c r="F102" s="44" t="s">
        <v>659</v>
      </c>
      <c r="G102" s="51" t="s">
        <v>199</v>
      </c>
      <c r="H102" s="23">
        <v>131.19999999999999</v>
      </c>
      <c r="I102" s="12">
        <v>131.19999999999999</v>
      </c>
      <c r="J102" s="12"/>
      <c r="K102" s="12"/>
      <c r="L102" s="28">
        <f t="shared" si="32"/>
        <v>131.19999999999999</v>
      </c>
      <c r="M102" s="63">
        <f t="shared" si="31"/>
        <v>0</v>
      </c>
      <c r="N102" s="63">
        <v>0</v>
      </c>
      <c r="O102" s="63">
        <v>0</v>
      </c>
      <c r="P102" s="63">
        <v>0</v>
      </c>
      <c r="Q102" s="63">
        <f t="shared" si="33"/>
        <v>0</v>
      </c>
      <c r="R102" s="226">
        <v>0</v>
      </c>
      <c r="S102" s="53">
        <v>0</v>
      </c>
      <c r="T102" s="53"/>
    </row>
    <row r="103" spans="1:22" ht="60">
      <c r="A103" s="507"/>
      <c r="B103" s="507"/>
      <c r="C103" s="236" t="s">
        <v>214</v>
      </c>
      <c r="D103" s="117" t="s">
        <v>82</v>
      </c>
      <c r="E103" s="117" t="s">
        <v>215</v>
      </c>
      <c r="F103" s="44" t="s">
        <v>216</v>
      </c>
      <c r="G103" s="51" t="s">
        <v>624</v>
      </c>
      <c r="H103" s="23">
        <v>91</v>
      </c>
      <c r="I103" s="12">
        <v>90</v>
      </c>
      <c r="J103" s="12">
        <v>1</v>
      </c>
      <c r="K103" s="12"/>
      <c r="L103" s="28">
        <f t="shared" si="32"/>
        <v>91</v>
      </c>
      <c r="M103" s="63">
        <f t="shared" si="31"/>
        <v>0</v>
      </c>
      <c r="N103" s="63">
        <v>0</v>
      </c>
      <c r="O103" s="63">
        <v>0</v>
      </c>
      <c r="P103" s="63">
        <v>0</v>
      </c>
      <c r="Q103" s="63">
        <f t="shared" si="33"/>
        <v>0</v>
      </c>
      <c r="R103" s="225" t="s">
        <v>38</v>
      </c>
      <c r="S103" s="54" t="s">
        <v>38</v>
      </c>
      <c r="T103" s="54"/>
    </row>
    <row r="104" spans="1:22" ht="84">
      <c r="A104" s="507"/>
      <c r="B104" s="507"/>
      <c r="C104" s="236" t="s">
        <v>217</v>
      </c>
      <c r="D104" s="117" t="s">
        <v>218</v>
      </c>
      <c r="E104" s="117" t="s">
        <v>619</v>
      </c>
      <c r="F104" s="44" t="s">
        <v>219</v>
      </c>
      <c r="G104" s="69">
        <v>28</v>
      </c>
      <c r="H104" s="23">
        <v>7409.9</v>
      </c>
      <c r="I104" s="12"/>
      <c r="J104" s="12"/>
      <c r="K104" s="12">
        <v>7409.9</v>
      </c>
      <c r="L104" s="28">
        <f t="shared" si="32"/>
        <v>7409.9</v>
      </c>
      <c r="M104" s="63">
        <f>Q104</f>
        <v>0</v>
      </c>
      <c r="N104" s="63">
        <v>0</v>
      </c>
      <c r="O104" s="63">
        <v>0</v>
      </c>
      <c r="P104" s="63">
        <v>0</v>
      </c>
      <c r="Q104" s="63">
        <f>N104+O104+P104</f>
        <v>0</v>
      </c>
      <c r="R104" s="226">
        <v>0</v>
      </c>
      <c r="S104" s="53">
        <v>0</v>
      </c>
      <c r="T104" s="53"/>
      <c r="V104" s="31"/>
    </row>
    <row r="105" spans="1:22" ht="21" customHeight="1">
      <c r="A105" s="507"/>
      <c r="B105" s="507"/>
      <c r="C105" s="236" t="s">
        <v>220</v>
      </c>
      <c r="D105" s="81" t="s">
        <v>221</v>
      </c>
      <c r="E105" s="81" t="s">
        <v>222</v>
      </c>
      <c r="F105" s="63" t="s">
        <v>921</v>
      </c>
      <c r="G105" s="69"/>
      <c r="H105" s="23">
        <v>8500</v>
      </c>
      <c r="I105" s="12">
        <v>8500</v>
      </c>
      <c r="J105" s="12"/>
      <c r="K105" s="12"/>
      <c r="L105" s="28">
        <f t="shared" si="32"/>
        <v>8500</v>
      </c>
      <c r="M105" s="63">
        <f>Q105</f>
        <v>0</v>
      </c>
      <c r="N105" s="63">
        <v>0</v>
      </c>
      <c r="O105" s="63">
        <v>0</v>
      </c>
      <c r="P105" s="63">
        <v>0</v>
      </c>
      <c r="Q105" s="63">
        <f>N105+O105+P105</f>
        <v>0</v>
      </c>
      <c r="R105" s="226">
        <v>0</v>
      </c>
      <c r="S105" s="53"/>
      <c r="T105" s="53"/>
      <c r="V105" s="31"/>
    </row>
    <row r="106" spans="1:22" ht="36">
      <c r="A106" s="507"/>
      <c r="B106" s="507"/>
      <c r="C106" s="236" t="s">
        <v>223</v>
      </c>
      <c r="D106" s="81"/>
      <c r="E106" s="81" t="s">
        <v>224</v>
      </c>
      <c r="F106" s="63">
        <v>100</v>
      </c>
      <c r="G106" s="69">
        <v>1</v>
      </c>
      <c r="H106" s="23">
        <f t="shared" ref="H106" si="34">L106</f>
        <v>101.1</v>
      </c>
      <c r="I106" s="12">
        <v>100</v>
      </c>
      <c r="J106" s="12">
        <v>1.1000000000000001</v>
      </c>
      <c r="K106" s="12"/>
      <c r="L106" s="28">
        <f t="shared" si="32"/>
        <v>101.1</v>
      </c>
      <c r="M106" s="63">
        <f>Q106</f>
        <v>0</v>
      </c>
      <c r="N106" s="63">
        <v>0</v>
      </c>
      <c r="O106" s="63">
        <v>0</v>
      </c>
      <c r="P106" s="63">
        <v>0</v>
      </c>
      <c r="Q106" s="63">
        <f t="shared" si="33"/>
        <v>0</v>
      </c>
      <c r="R106" s="226">
        <v>0</v>
      </c>
      <c r="S106" s="53">
        <v>0</v>
      </c>
      <c r="T106" s="53"/>
    </row>
    <row r="107" spans="1:22" s="15" customFormat="1">
      <c r="A107" s="67"/>
      <c r="B107" s="100" t="s">
        <v>23</v>
      </c>
      <c r="C107" s="120"/>
      <c r="D107" s="38"/>
      <c r="E107" s="38"/>
      <c r="F107" s="86"/>
      <c r="G107" s="20"/>
      <c r="H107" s="38">
        <f>H106+H105+H104+H103+H102+H101+H100+H99+H98+H97+H96+H95+H94+H93+H92+H91+H90+H89+H88</f>
        <v>351310.5</v>
      </c>
      <c r="I107" s="38">
        <f t="shared" ref="I107:Q107" si="35">I106+I105+I104+I103+I102+I101+I100+I99+I98+I97+I96+I95+I94+I93+I92+I91+I90+I89+I88</f>
        <v>339507.8</v>
      </c>
      <c r="J107" s="38">
        <f t="shared" si="35"/>
        <v>4392.8</v>
      </c>
      <c r="K107" s="38">
        <f t="shared" si="35"/>
        <v>7409.9</v>
      </c>
      <c r="L107" s="38">
        <f t="shared" si="35"/>
        <v>351310.5</v>
      </c>
      <c r="M107" s="38">
        <f t="shared" si="35"/>
        <v>37980.722999999998</v>
      </c>
      <c r="N107" s="38">
        <f t="shared" si="35"/>
        <v>37723.146999999997</v>
      </c>
      <c r="O107" s="38">
        <f t="shared" si="35"/>
        <v>257.57599999999996</v>
      </c>
      <c r="P107" s="38">
        <f t="shared" si="35"/>
        <v>0</v>
      </c>
      <c r="Q107" s="38">
        <f t="shared" si="35"/>
        <v>37980.722999999998</v>
      </c>
      <c r="R107" s="179"/>
      <c r="S107" s="38"/>
      <c r="T107" s="38"/>
    </row>
    <row r="108" spans="1:22" ht="48">
      <c r="A108" s="64" t="s">
        <v>47</v>
      </c>
      <c r="B108" s="68" t="s">
        <v>225</v>
      </c>
      <c r="C108" s="236" t="s">
        <v>226</v>
      </c>
      <c r="D108" s="81" t="s">
        <v>227</v>
      </c>
      <c r="E108" s="81" t="s">
        <v>228</v>
      </c>
      <c r="F108" s="63" t="s">
        <v>229</v>
      </c>
      <c r="G108" s="69" t="s">
        <v>660</v>
      </c>
      <c r="H108" s="23">
        <f>L108</f>
        <v>58786.7</v>
      </c>
      <c r="I108" s="12">
        <v>58786.7</v>
      </c>
      <c r="J108" s="12"/>
      <c r="K108" s="12"/>
      <c r="L108" s="12">
        <f>J108+I108+K108</f>
        <v>58786.7</v>
      </c>
      <c r="M108" s="63">
        <f>Q108</f>
        <v>9398.94</v>
      </c>
      <c r="N108" s="63">
        <v>9398.94</v>
      </c>
      <c r="O108" s="63"/>
      <c r="P108" s="63">
        <v>0</v>
      </c>
      <c r="Q108" s="63">
        <f>O108+N108</f>
        <v>9398.94</v>
      </c>
      <c r="R108" s="225" t="s">
        <v>761</v>
      </c>
      <c r="S108" s="54" t="s">
        <v>762</v>
      </c>
      <c r="T108" s="54"/>
    </row>
    <row r="109" spans="1:22" s="11" customFormat="1">
      <c r="A109" s="65"/>
      <c r="B109" s="77" t="s">
        <v>23</v>
      </c>
      <c r="C109" s="121"/>
      <c r="D109" s="38"/>
      <c r="E109" s="38"/>
      <c r="F109" s="65"/>
      <c r="G109" s="65"/>
      <c r="H109" s="38">
        <f>SUM(H108)</f>
        <v>58786.7</v>
      </c>
      <c r="I109" s="38">
        <f t="shared" ref="I109:Q109" si="36">SUM(I108)</f>
        <v>58786.7</v>
      </c>
      <c r="J109" s="38">
        <f t="shared" si="36"/>
        <v>0</v>
      </c>
      <c r="K109" s="38">
        <f t="shared" si="36"/>
        <v>0</v>
      </c>
      <c r="L109" s="38">
        <f t="shared" si="36"/>
        <v>58786.7</v>
      </c>
      <c r="M109" s="38">
        <f t="shared" si="36"/>
        <v>9398.94</v>
      </c>
      <c r="N109" s="38">
        <f t="shared" si="36"/>
        <v>9398.94</v>
      </c>
      <c r="O109" s="38">
        <f t="shared" si="36"/>
        <v>0</v>
      </c>
      <c r="P109" s="38">
        <f t="shared" si="36"/>
        <v>0</v>
      </c>
      <c r="Q109" s="38">
        <f t="shared" si="36"/>
        <v>9398.94</v>
      </c>
      <c r="R109" s="179"/>
      <c r="S109" s="38"/>
      <c r="T109" s="38"/>
    </row>
    <row r="110" spans="1:22" ht="24">
      <c r="A110" s="507" t="s">
        <v>49</v>
      </c>
      <c r="B110" s="507" t="s">
        <v>230</v>
      </c>
      <c r="C110" s="236" t="s">
        <v>231</v>
      </c>
      <c r="D110" s="81" t="s">
        <v>232</v>
      </c>
      <c r="E110" s="81" t="s">
        <v>233</v>
      </c>
      <c r="F110" s="63">
        <v>100</v>
      </c>
      <c r="G110" s="64">
        <v>1</v>
      </c>
      <c r="H110" s="23">
        <f t="shared" ref="H110:H118" si="37">L110</f>
        <v>101.1</v>
      </c>
      <c r="I110" s="12">
        <v>100</v>
      </c>
      <c r="J110" s="12">
        <v>1.1000000000000001</v>
      </c>
      <c r="K110" s="12"/>
      <c r="L110" s="12">
        <f>J110+I110+K110</f>
        <v>101.1</v>
      </c>
      <c r="M110" s="63">
        <f>Q110</f>
        <v>0</v>
      </c>
      <c r="N110" s="63">
        <v>0</v>
      </c>
      <c r="O110" s="63">
        <v>0</v>
      </c>
      <c r="P110" s="63">
        <v>0</v>
      </c>
      <c r="Q110" s="63">
        <f>O110+N110</f>
        <v>0</v>
      </c>
      <c r="R110" s="147">
        <v>0</v>
      </c>
      <c r="S110" s="64"/>
      <c r="T110" s="64"/>
    </row>
    <row r="111" spans="1:22" ht="44.25" customHeight="1">
      <c r="A111" s="507"/>
      <c r="B111" s="507"/>
      <c r="C111" s="236" t="s">
        <v>234</v>
      </c>
      <c r="D111" s="81" t="s">
        <v>235</v>
      </c>
      <c r="E111" s="81" t="s">
        <v>236</v>
      </c>
      <c r="F111" s="69" t="s">
        <v>662</v>
      </c>
      <c r="G111" s="51" t="s">
        <v>663</v>
      </c>
      <c r="H111" s="23">
        <v>2014.1</v>
      </c>
      <c r="I111" s="12">
        <v>1980</v>
      </c>
      <c r="J111" s="12">
        <v>34.1</v>
      </c>
      <c r="K111" s="12"/>
      <c r="L111" s="12">
        <f t="shared" ref="L111:L118" si="38">J111+I111+K111</f>
        <v>2014.1</v>
      </c>
      <c r="M111" s="63">
        <f t="shared" ref="M111:M118" si="39">Q111</f>
        <v>333.85500000000002</v>
      </c>
      <c r="N111" s="63">
        <v>330</v>
      </c>
      <c r="O111" s="63">
        <v>3.855</v>
      </c>
      <c r="P111" s="63"/>
      <c r="Q111" s="63">
        <f t="shared" ref="Q111:Q118" si="40">O111+N111</f>
        <v>333.85500000000002</v>
      </c>
      <c r="R111" s="147">
        <v>11</v>
      </c>
      <c r="S111" s="64">
        <v>11</v>
      </c>
      <c r="T111" s="64"/>
    </row>
    <row r="112" spans="1:22" ht="24">
      <c r="A112" s="507"/>
      <c r="B112" s="507"/>
      <c r="C112" s="236" t="s">
        <v>237</v>
      </c>
      <c r="D112" s="81" t="s">
        <v>238</v>
      </c>
      <c r="E112" s="81" t="s">
        <v>239</v>
      </c>
      <c r="F112" s="63">
        <v>10</v>
      </c>
      <c r="G112" s="64">
        <v>20</v>
      </c>
      <c r="H112" s="23">
        <v>204</v>
      </c>
      <c r="I112" s="12">
        <v>200</v>
      </c>
      <c r="J112" s="12">
        <v>4</v>
      </c>
      <c r="K112" s="12"/>
      <c r="L112" s="12">
        <f t="shared" si="38"/>
        <v>204</v>
      </c>
      <c r="M112" s="63">
        <f t="shared" si="39"/>
        <v>0</v>
      </c>
      <c r="N112" s="63"/>
      <c r="O112" s="63"/>
      <c r="P112" s="63"/>
      <c r="Q112" s="63">
        <f t="shared" si="40"/>
        <v>0</v>
      </c>
      <c r="R112" s="147">
        <v>0</v>
      </c>
      <c r="S112" s="64">
        <v>0</v>
      </c>
      <c r="T112" s="64"/>
    </row>
    <row r="113" spans="1:21" ht="24">
      <c r="A113" s="507"/>
      <c r="B113" s="507"/>
      <c r="C113" s="236" t="s">
        <v>240</v>
      </c>
      <c r="D113" s="81" t="s">
        <v>241</v>
      </c>
      <c r="E113" s="81" t="s">
        <v>242</v>
      </c>
      <c r="F113" s="63">
        <v>50</v>
      </c>
      <c r="G113" s="64">
        <v>1</v>
      </c>
      <c r="H113" s="23">
        <f t="shared" si="37"/>
        <v>50.6</v>
      </c>
      <c r="I113" s="12">
        <v>50</v>
      </c>
      <c r="J113" s="12">
        <v>0.6</v>
      </c>
      <c r="K113" s="12"/>
      <c r="L113" s="12">
        <f t="shared" si="38"/>
        <v>50.6</v>
      </c>
      <c r="M113" s="63">
        <f t="shared" si="39"/>
        <v>0</v>
      </c>
      <c r="N113" s="63"/>
      <c r="O113" s="63"/>
      <c r="P113" s="63"/>
      <c r="Q113" s="63">
        <f>O113+N113</f>
        <v>0</v>
      </c>
      <c r="R113" s="147">
        <v>0</v>
      </c>
      <c r="S113" s="64">
        <v>0</v>
      </c>
      <c r="T113" s="64"/>
    </row>
    <row r="114" spans="1:21" ht="24">
      <c r="A114" s="507"/>
      <c r="B114" s="507"/>
      <c r="C114" s="236" t="s">
        <v>243</v>
      </c>
      <c r="D114" s="81" t="s">
        <v>244</v>
      </c>
      <c r="E114" s="81" t="s">
        <v>245</v>
      </c>
      <c r="F114" s="63">
        <v>10</v>
      </c>
      <c r="G114" s="69">
        <v>11</v>
      </c>
      <c r="H114" s="23">
        <v>1278.9000000000001</v>
      </c>
      <c r="I114" s="12">
        <v>1260</v>
      </c>
      <c r="J114" s="12">
        <v>18.899999999999999</v>
      </c>
      <c r="K114" s="12"/>
      <c r="L114" s="12">
        <f t="shared" si="38"/>
        <v>1278.9000000000001</v>
      </c>
      <c r="M114" s="63">
        <f t="shared" si="39"/>
        <v>181.37</v>
      </c>
      <c r="N114" s="63">
        <v>180</v>
      </c>
      <c r="O114" s="63">
        <v>1.37</v>
      </c>
      <c r="P114" s="63"/>
      <c r="Q114" s="63">
        <f t="shared" si="40"/>
        <v>181.37</v>
      </c>
      <c r="R114" s="147">
        <v>9</v>
      </c>
      <c r="S114" s="64">
        <v>9</v>
      </c>
      <c r="T114" s="64"/>
    </row>
    <row r="115" spans="1:21" ht="24">
      <c r="A115" s="507"/>
      <c r="B115" s="507"/>
      <c r="C115" s="236" t="s">
        <v>246</v>
      </c>
      <c r="D115" s="81" t="s">
        <v>247</v>
      </c>
      <c r="E115" s="81" t="s">
        <v>248</v>
      </c>
      <c r="F115" s="63">
        <v>5</v>
      </c>
      <c r="G115" s="64">
        <v>200</v>
      </c>
      <c r="H115" s="23">
        <v>1014</v>
      </c>
      <c r="I115" s="12">
        <v>1000</v>
      </c>
      <c r="J115" s="12">
        <v>14</v>
      </c>
      <c r="K115" s="12"/>
      <c r="L115" s="12">
        <f t="shared" si="38"/>
        <v>1014</v>
      </c>
      <c r="M115" s="63">
        <f t="shared" si="39"/>
        <v>70</v>
      </c>
      <c r="N115" s="63">
        <v>70</v>
      </c>
      <c r="O115" s="63"/>
      <c r="P115" s="63"/>
      <c r="Q115" s="63">
        <f t="shared" si="40"/>
        <v>70</v>
      </c>
      <c r="R115" s="147">
        <v>14</v>
      </c>
      <c r="S115" s="64">
        <v>6</v>
      </c>
      <c r="T115" s="64"/>
    </row>
    <row r="116" spans="1:21" ht="24">
      <c r="A116" s="507"/>
      <c r="B116" s="507"/>
      <c r="C116" s="236" t="s">
        <v>249</v>
      </c>
      <c r="D116" s="81" t="s">
        <v>250</v>
      </c>
      <c r="E116" s="81" t="s">
        <v>251</v>
      </c>
      <c r="F116" s="63" t="s">
        <v>664</v>
      </c>
      <c r="G116" s="64" t="s">
        <v>665</v>
      </c>
      <c r="H116" s="23">
        <f t="shared" si="37"/>
        <v>12936.7</v>
      </c>
      <c r="I116" s="12">
        <v>12733</v>
      </c>
      <c r="J116" s="12">
        <v>203.7</v>
      </c>
      <c r="K116" s="12"/>
      <c r="L116" s="12">
        <f t="shared" si="38"/>
        <v>12936.7</v>
      </c>
      <c r="M116" s="63">
        <f t="shared" si="39"/>
        <v>1933.8590000000002</v>
      </c>
      <c r="N116" s="63">
        <v>1911.8230000000001</v>
      </c>
      <c r="O116" s="63">
        <v>22.036000000000001</v>
      </c>
      <c r="P116" s="63"/>
      <c r="Q116" s="63">
        <f t="shared" si="40"/>
        <v>1933.8590000000002</v>
      </c>
      <c r="R116" s="147">
        <v>133</v>
      </c>
      <c r="S116" s="64">
        <v>133</v>
      </c>
      <c r="T116" s="64"/>
    </row>
    <row r="117" spans="1:21" ht="24">
      <c r="A117" s="507"/>
      <c r="B117" s="507"/>
      <c r="C117" s="236" t="s">
        <v>252</v>
      </c>
      <c r="D117" s="81" t="s">
        <v>253</v>
      </c>
      <c r="E117" s="81" t="s">
        <v>254</v>
      </c>
      <c r="F117" s="63">
        <v>20</v>
      </c>
      <c r="G117" s="64">
        <v>10</v>
      </c>
      <c r="H117" s="23">
        <f t="shared" si="37"/>
        <v>203.6</v>
      </c>
      <c r="I117" s="12">
        <v>200</v>
      </c>
      <c r="J117" s="12">
        <v>3.6</v>
      </c>
      <c r="K117" s="12"/>
      <c r="L117" s="12">
        <f t="shared" si="38"/>
        <v>203.6</v>
      </c>
      <c r="M117" s="63">
        <f t="shared" si="39"/>
        <v>0</v>
      </c>
      <c r="N117" s="63"/>
      <c r="O117" s="63"/>
      <c r="P117" s="63"/>
      <c r="Q117" s="63">
        <f t="shared" si="40"/>
        <v>0</v>
      </c>
      <c r="R117" s="147">
        <v>0</v>
      </c>
      <c r="S117" s="64">
        <v>0</v>
      </c>
      <c r="T117" s="64"/>
    </row>
    <row r="118" spans="1:21" ht="47.25" customHeight="1">
      <c r="A118" s="507"/>
      <c r="B118" s="507"/>
      <c r="C118" s="236" t="s">
        <v>255</v>
      </c>
      <c r="D118" s="81"/>
      <c r="E118" s="81" t="s">
        <v>256</v>
      </c>
      <c r="F118" s="63">
        <v>5</v>
      </c>
      <c r="G118" s="64">
        <v>130</v>
      </c>
      <c r="H118" s="23">
        <f t="shared" si="37"/>
        <v>665.6</v>
      </c>
      <c r="I118" s="12">
        <v>650</v>
      </c>
      <c r="J118" s="12">
        <v>15.6</v>
      </c>
      <c r="K118" s="12"/>
      <c r="L118" s="12">
        <f t="shared" si="38"/>
        <v>665.6</v>
      </c>
      <c r="M118" s="63">
        <f t="shared" si="39"/>
        <v>409.59999999999997</v>
      </c>
      <c r="N118" s="63">
        <v>408.7</v>
      </c>
      <c r="O118" s="63">
        <v>0.9</v>
      </c>
      <c r="P118" s="63"/>
      <c r="Q118" s="63">
        <f t="shared" si="40"/>
        <v>409.59999999999997</v>
      </c>
      <c r="R118" s="147">
        <v>80</v>
      </c>
      <c r="S118" s="64">
        <v>63</v>
      </c>
      <c r="T118" s="64"/>
    </row>
    <row r="119" spans="1:21" s="11" customFormat="1">
      <c r="A119" s="65"/>
      <c r="B119" s="77" t="s">
        <v>23</v>
      </c>
      <c r="C119" s="121"/>
      <c r="D119" s="38"/>
      <c r="E119" s="38"/>
      <c r="F119" s="65"/>
      <c r="G119" s="65"/>
      <c r="H119" s="38">
        <f>SUM(H110:H118)</f>
        <v>18468.599999999999</v>
      </c>
      <c r="I119" s="38">
        <f t="shared" ref="I119:Q119" si="41">SUM(I110:I118)</f>
        <v>18173</v>
      </c>
      <c r="J119" s="38">
        <f t="shared" si="41"/>
        <v>295.60000000000002</v>
      </c>
      <c r="K119" s="38">
        <f t="shared" si="41"/>
        <v>0</v>
      </c>
      <c r="L119" s="38">
        <f t="shared" si="41"/>
        <v>18468.599999999999</v>
      </c>
      <c r="M119" s="38">
        <f t="shared" si="41"/>
        <v>2928.6840000000002</v>
      </c>
      <c r="N119" s="38">
        <f t="shared" si="41"/>
        <v>2900.5230000000001</v>
      </c>
      <c r="O119" s="38">
        <f t="shared" si="41"/>
        <v>28.161000000000001</v>
      </c>
      <c r="P119" s="38">
        <f t="shared" si="41"/>
        <v>0</v>
      </c>
      <c r="Q119" s="38">
        <f t="shared" si="41"/>
        <v>2928.6840000000002</v>
      </c>
      <c r="R119" s="179"/>
      <c r="S119" s="38"/>
      <c r="T119" s="38"/>
    </row>
    <row r="120" spans="1:21" ht="96">
      <c r="A120" s="64" t="s">
        <v>52</v>
      </c>
      <c r="B120" s="68" t="s">
        <v>257</v>
      </c>
      <c r="C120" s="234" t="s">
        <v>258</v>
      </c>
      <c r="D120" s="57" t="s">
        <v>259</v>
      </c>
      <c r="E120" s="57" t="s">
        <v>260</v>
      </c>
      <c r="F120" s="63">
        <v>12.5</v>
      </c>
      <c r="G120" s="64">
        <v>5</v>
      </c>
      <c r="H120" s="23">
        <f>L120</f>
        <v>761.7</v>
      </c>
      <c r="I120" s="66">
        <v>750</v>
      </c>
      <c r="J120" s="66">
        <v>11.7</v>
      </c>
      <c r="K120" s="66"/>
      <c r="L120" s="66">
        <f>J120+I120</f>
        <v>761.7</v>
      </c>
      <c r="M120" s="63">
        <f>Q120</f>
        <v>126.25</v>
      </c>
      <c r="N120" s="63">
        <v>125</v>
      </c>
      <c r="O120" s="63">
        <v>1.25</v>
      </c>
      <c r="P120" s="63"/>
      <c r="Q120" s="63">
        <f>O120+N120</f>
        <v>126.25</v>
      </c>
      <c r="R120" s="147">
        <v>5</v>
      </c>
      <c r="S120" s="64">
        <v>5</v>
      </c>
      <c r="T120" s="64"/>
    </row>
    <row r="121" spans="1:21" s="11" customFormat="1">
      <c r="A121" s="65"/>
      <c r="B121" s="77" t="s">
        <v>23</v>
      </c>
      <c r="C121" s="77"/>
      <c r="D121" s="65"/>
      <c r="E121" s="65"/>
      <c r="F121" s="65"/>
      <c r="G121" s="65"/>
      <c r="H121" s="65">
        <f>SUM(H120)</f>
        <v>761.7</v>
      </c>
      <c r="I121" s="65">
        <f t="shared" ref="I121:Q121" si="42">SUM(I120)</f>
        <v>750</v>
      </c>
      <c r="J121" s="65">
        <f t="shared" si="42"/>
        <v>11.7</v>
      </c>
      <c r="K121" s="65">
        <f t="shared" si="42"/>
        <v>0</v>
      </c>
      <c r="L121" s="65">
        <f t="shared" si="42"/>
        <v>761.7</v>
      </c>
      <c r="M121" s="65">
        <f t="shared" si="42"/>
        <v>126.25</v>
      </c>
      <c r="N121" s="65">
        <f t="shared" si="42"/>
        <v>125</v>
      </c>
      <c r="O121" s="65">
        <f t="shared" si="42"/>
        <v>1.25</v>
      </c>
      <c r="P121" s="65">
        <f t="shared" si="42"/>
        <v>0</v>
      </c>
      <c r="Q121" s="65">
        <f t="shared" si="42"/>
        <v>126.25</v>
      </c>
      <c r="R121" s="175"/>
      <c r="S121" s="65"/>
      <c r="T121" s="65"/>
    </row>
    <row r="122" spans="1:21" ht="24">
      <c r="A122" s="507" t="s">
        <v>69</v>
      </c>
      <c r="B122" s="506" t="s">
        <v>261</v>
      </c>
      <c r="C122" s="234" t="s">
        <v>262</v>
      </c>
      <c r="D122" s="57" t="s">
        <v>263</v>
      </c>
      <c r="E122" s="57" t="s">
        <v>264</v>
      </c>
      <c r="F122" s="63">
        <v>5</v>
      </c>
      <c r="G122" s="64">
        <v>0</v>
      </c>
      <c r="H122" s="23">
        <f>L122</f>
        <v>0</v>
      </c>
      <c r="I122" s="12"/>
      <c r="J122" s="12"/>
      <c r="K122" s="12"/>
      <c r="L122" s="12">
        <f>I122+J122+K122</f>
        <v>0</v>
      </c>
      <c r="M122" s="63">
        <f>Q122</f>
        <v>0</v>
      </c>
      <c r="N122" s="63">
        <v>0</v>
      </c>
      <c r="O122" s="63">
        <v>0</v>
      </c>
      <c r="P122" s="63">
        <v>0</v>
      </c>
      <c r="Q122" s="63">
        <f>N122+O122+P122</f>
        <v>0</v>
      </c>
      <c r="R122" s="177">
        <v>0</v>
      </c>
      <c r="S122" s="24"/>
      <c r="T122" s="24"/>
    </row>
    <row r="123" spans="1:21" ht="73.5" customHeight="1">
      <c r="A123" s="507"/>
      <c r="B123" s="506"/>
      <c r="C123" s="234" t="s">
        <v>265</v>
      </c>
      <c r="D123" s="57" t="s">
        <v>266</v>
      </c>
      <c r="E123" s="57" t="s">
        <v>267</v>
      </c>
      <c r="F123" s="63" t="s">
        <v>666</v>
      </c>
      <c r="G123" s="69">
        <v>3700</v>
      </c>
      <c r="H123" s="23">
        <f>L123</f>
        <v>7033.4</v>
      </c>
      <c r="I123" s="12">
        <v>7033.4</v>
      </c>
      <c r="J123" s="12"/>
      <c r="K123" s="12"/>
      <c r="L123" s="12">
        <f>I123+J123+K123</f>
        <v>7033.4</v>
      </c>
      <c r="M123" s="63">
        <f>Q123</f>
        <v>0</v>
      </c>
      <c r="N123" s="63">
        <v>0</v>
      </c>
      <c r="O123" s="63">
        <v>0</v>
      </c>
      <c r="P123" s="63">
        <v>0</v>
      </c>
      <c r="Q123" s="63">
        <f>O123+N123</f>
        <v>0</v>
      </c>
      <c r="R123" s="177">
        <v>0</v>
      </c>
      <c r="S123" s="24">
        <v>0</v>
      </c>
      <c r="T123" s="24"/>
    </row>
    <row r="124" spans="1:21" s="19" customFormat="1" ht="17.25" customHeight="1">
      <c r="A124" s="86"/>
      <c r="B124" s="122" t="s">
        <v>23</v>
      </c>
      <c r="C124" s="122"/>
      <c r="D124" s="42"/>
      <c r="E124" s="42"/>
      <c r="F124" s="86"/>
      <c r="G124" s="86"/>
      <c r="H124" s="42">
        <f t="shared" ref="H124:Q124" si="43">SUM(H122:H123)</f>
        <v>7033.4</v>
      </c>
      <c r="I124" s="42">
        <f t="shared" si="43"/>
        <v>7033.4</v>
      </c>
      <c r="J124" s="42">
        <f t="shared" si="43"/>
        <v>0</v>
      </c>
      <c r="K124" s="42">
        <f t="shared" si="43"/>
        <v>0</v>
      </c>
      <c r="L124" s="42">
        <f t="shared" si="43"/>
        <v>7033.4</v>
      </c>
      <c r="M124" s="42">
        <f t="shared" si="43"/>
        <v>0</v>
      </c>
      <c r="N124" s="42">
        <f t="shared" si="43"/>
        <v>0</v>
      </c>
      <c r="O124" s="42">
        <f t="shared" si="43"/>
        <v>0</v>
      </c>
      <c r="P124" s="42">
        <f t="shared" si="43"/>
        <v>0</v>
      </c>
      <c r="Q124" s="42">
        <f t="shared" si="43"/>
        <v>0</v>
      </c>
      <c r="R124" s="227"/>
      <c r="S124" s="42"/>
      <c r="T124" s="42"/>
    </row>
    <row r="125" spans="1:21">
      <c r="A125" s="507" t="s">
        <v>268</v>
      </c>
      <c r="B125" s="506" t="s">
        <v>269</v>
      </c>
      <c r="C125" s="234" t="s">
        <v>270</v>
      </c>
      <c r="D125" s="57" t="s">
        <v>271</v>
      </c>
      <c r="E125" s="57" t="s">
        <v>272</v>
      </c>
      <c r="F125" s="63" t="s">
        <v>667</v>
      </c>
      <c r="G125" s="51" t="s">
        <v>668</v>
      </c>
      <c r="H125" s="23">
        <f>L125</f>
        <v>4716.8</v>
      </c>
      <c r="I125" s="12">
        <v>4637.5</v>
      </c>
      <c r="J125" s="12">
        <v>79.3</v>
      </c>
      <c r="K125" s="12"/>
      <c r="L125" s="12">
        <f>J125+I125+K125</f>
        <v>4716.8</v>
      </c>
      <c r="M125" s="63">
        <f>Q125</f>
        <v>0</v>
      </c>
      <c r="N125" s="63"/>
      <c r="O125" s="63"/>
      <c r="P125" s="63"/>
      <c r="Q125" s="63">
        <f>O125+N125</f>
        <v>0</v>
      </c>
      <c r="R125" s="218" t="s">
        <v>38</v>
      </c>
      <c r="S125" s="51" t="s">
        <v>38</v>
      </c>
      <c r="T125" s="51"/>
      <c r="U125" s="4"/>
    </row>
    <row r="126" spans="1:21">
      <c r="A126" s="507"/>
      <c r="B126" s="506"/>
      <c r="C126" s="234" t="s">
        <v>273</v>
      </c>
      <c r="D126" s="57" t="s">
        <v>274</v>
      </c>
      <c r="E126" s="57" t="s">
        <v>275</v>
      </c>
      <c r="F126" s="63">
        <v>21.6</v>
      </c>
      <c r="G126" s="69">
        <v>55</v>
      </c>
      <c r="H126" s="23">
        <v>14406.4</v>
      </c>
      <c r="I126" s="12">
        <v>14249.7</v>
      </c>
      <c r="J126" s="12">
        <v>156.69999999999999</v>
      </c>
      <c r="K126" s="12"/>
      <c r="L126" s="12">
        <f>J126+I126+K126</f>
        <v>14406.400000000001</v>
      </c>
      <c r="M126" s="63">
        <f>Q126</f>
        <v>2258.5909999999999</v>
      </c>
      <c r="N126" s="63">
        <v>2246.6909999999998</v>
      </c>
      <c r="O126" s="63">
        <v>11.9</v>
      </c>
      <c r="P126" s="63"/>
      <c r="Q126" s="63">
        <f>O126+N126</f>
        <v>2258.5909999999999</v>
      </c>
      <c r="R126" s="147" t="s">
        <v>763</v>
      </c>
      <c r="S126" s="64" t="s">
        <v>669</v>
      </c>
      <c r="T126" s="64"/>
    </row>
    <row r="127" spans="1:21" ht="36">
      <c r="A127" s="507"/>
      <c r="B127" s="506"/>
      <c r="C127" s="234" t="s">
        <v>276</v>
      </c>
      <c r="D127" s="57" t="s">
        <v>277</v>
      </c>
      <c r="E127" s="57" t="s">
        <v>278</v>
      </c>
      <c r="F127" s="63">
        <v>27</v>
      </c>
      <c r="G127" s="69">
        <v>23</v>
      </c>
      <c r="H127" s="23">
        <f>L127</f>
        <v>7530.5999999999995</v>
      </c>
      <c r="I127" s="12">
        <v>7448.7</v>
      </c>
      <c r="J127" s="12">
        <v>81.900000000000006</v>
      </c>
      <c r="K127" s="12"/>
      <c r="L127" s="12">
        <f>J127+I127+K127</f>
        <v>7530.5999999999995</v>
      </c>
      <c r="M127" s="63">
        <f>Q127</f>
        <v>1065.46</v>
      </c>
      <c r="N127" s="63">
        <v>1059.76</v>
      </c>
      <c r="O127" s="63">
        <v>5.7</v>
      </c>
      <c r="P127" s="63"/>
      <c r="Q127" s="63">
        <f>O127+N127</f>
        <v>1065.46</v>
      </c>
      <c r="R127" s="218" t="s">
        <v>670</v>
      </c>
      <c r="S127" s="51" t="s">
        <v>670</v>
      </c>
      <c r="T127" s="51"/>
    </row>
    <row r="128" spans="1:21" ht="43.15" customHeight="1">
      <c r="A128" s="507"/>
      <c r="B128" s="506"/>
      <c r="C128" s="234" t="s">
        <v>279</v>
      </c>
      <c r="D128" s="57" t="s">
        <v>280</v>
      </c>
      <c r="E128" s="57" t="s">
        <v>281</v>
      </c>
      <c r="F128" s="51" t="s">
        <v>671</v>
      </c>
      <c r="G128" s="69">
        <v>223</v>
      </c>
      <c r="H128" s="23">
        <f>L128</f>
        <v>27373.8</v>
      </c>
      <c r="I128" s="12">
        <v>26982.6</v>
      </c>
      <c r="J128" s="12">
        <v>391.2</v>
      </c>
      <c r="K128" s="12"/>
      <c r="L128" s="12">
        <f>J128+I128+K128</f>
        <v>27373.8</v>
      </c>
      <c r="M128" s="63">
        <f>Q128</f>
        <v>4235.8360000000002</v>
      </c>
      <c r="N128" s="63">
        <v>4204.7</v>
      </c>
      <c r="O128" s="63">
        <v>31.135999999999999</v>
      </c>
      <c r="P128" s="63"/>
      <c r="Q128" s="63">
        <f>O128+N128</f>
        <v>4235.8360000000002</v>
      </c>
      <c r="R128" s="147" t="s">
        <v>765</v>
      </c>
      <c r="S128" s="51" t="s">
        <v>949</v>
      </c>
      <c r="T128" s="51"/>
    </row>
    <row r="129" spans="1:20" s="11" customFormat="1" ht="20.25" customHeight="1">
      <c r="A129" s="65"/>
      <c r="B129" s="77" t="s">
        <v>23</v>
      </c>
      <c r="C129" s="77"/>
      <c r="D129" s="38"/>
      <c r="E129" s="38"/>
      <c r="F129" s="65"/>
      <c r="G129" s="65"/>
      <c r="H129" s="38">
        <f>SUM(H125:H128)</f>
        <v>54027.6</v>
      </c>
      <c r="I129" s="38">
        <f t="shared" ref="I129:Q129" si="44">SUM(I125:I128)</f>
        <v>53318.5</v>
      </c>
      <c r="J129" s="38">
        <f t="shared" si="44"/>
        <v>709.09999999999991</v>
      </c>
      <c r="K129" s="38">
        <f t="shared" si="44"/>
        <v>0</v>
      </c>
      <c r="L129" s="38">
        <f t="shared" si="44"/>
        <v>54027.6</v>
      </c>
      <c r="M129" s="38">
        <f t="shared" si="44"/>
        <v>7559.8870000000006</v>
      </c>
      <c r="N129" s="38">
        <f>SUM(N125:N128)</f>
        <v>7511.1509999999998</v>
      </c>
      <c r="O129" s="38">
        <f t="shared" si="44"/>
        <v>48.736000000000004</v>
      </c>
      <c r="P129" s="38">
        <f t="shared" si="44"/>
        <v>0</v>
      </c>
      <c r="Q129" s="38">
        <f t="shared" si="44"/>
        <v>7559.8870000000006</v>
      </c>
      <c r="R129" s="179"/>
      <c r="S129" s="38"/>
      <c r="T129" s="38"/>
    </row>
    <row r="130" spans="1:20" ht="48">
      <c r="A130" s="507" t="s">
        <v>282</v>
      </c>
      <c r="B130" s="506" t="s">
        <v>283</v>
      </c>
      <c r="C130" s="236" t="s">
        <v>284</v>
      </c>
      <c r="D130" s="81" t="s">
        <v>285</v>
      </c>
      <c r="E130" s="81" t="s">
        <v>286</v>
      </c>
      <c r="F130" s="63" t="s">
        <v>728</v>
      </c>
      <c r="G130" s="69" t="s">
        <v>729</v>
      </c>
      <c r="H130" s="23">
        <v>2515.9</v>
      </c>
      <c r="I130" s="12">
        <v>2488.6</v>
      </c>
      <c r="J130" s="12">
        <v>27.3</v>
      </c>
      <c r="K130" s="12"/>
      <c r="L130" s="12">
        <f>J130+I130+K130</f>
        <v>2515.9</v>
      </c>
      <c r="M130" s="63">
        <f>Q130</f>
        <v>0</v>
      </c>
      <c r="N130" s="63"/>
      <c r="O130" s="63"/>
      <c r="P130" s="63"/>
      <c r="Q130" s="63">
        <f>O130+N130</f>
        <v>0</v>
      </c>
      <c r="R130" s="177">
        <v>0</v>
      </c>
      <c r="S130" s="24">
        <v>0</v>
      </c>
      <c r="T130" s="24"/>
    </row>
    <row r="131" spans="1:20" ht="24">
      <c r="A131" s="507"/>
      <c r="B131" s="506"/>
      <c r="C131" s="236" t="s">
        <v>287</v>
      </c>
      <c r="D131" s="81" t="s">
        <v>288</v>
      </c>
      <c r="E131" s="81" t="s">
        <v>289</v>
      </c>
      <c r="F131" s="63" t="s">
        <v>674</v>
      </c>
      <c r="G131" s="64" t="s">
        <v>673</v>
      </c>
      <c r="H131" s="23">
        <f>L131</f>
        <v>17374.8</v>
      </c>
      <c r="I131" s="66">
        <v>17000</v>
      </c>
      <c r="J131" s="66">
        <v>374.8</v>
      </c>
      <c r="K131" s="66"/>
      <c r="L131" s="12">
        <f>J131+I131+K131</f>
        <v>17374.8</v>
      </c>
      <c r="M131" s="63">
        <f>Q131</f>
        <v>128.4</v>
      </c>
      <c r="N131" s="63"/>
      <c r="O131" s="63">
        <v>128.4</v>
      </c>
      <c r="P131" s="63"/>
      <c r="Q131" s="63">
        <f>O131+N131</f>
        <v>128.4</v>
      </c>
      <c r="R131" s="177">
        <v>0</v>
      </c>
      <c r="S131" s="24">
        <v>0</v>
      </c>
      <c r="T131" s="24"/>
    </row>
    <row r="132" spans="1:20" ht="48">
      <c r="A132" s="507"/>
      <c r="B132" s="506"/>
      <c r="C132" s="236" t="s">
        <v>290</v>
      </c>
      <c r="D132" s="81" t="s">
        <v>291</v>
      </c>
      <c r="E132" s="81" t="s">
        <v>292</v>
      </c>
      <c r="F132" s="63">
        <v>10</v>
      </c>
      <c r="G132" s="64">
        <v>197</v>
      </c>
      <c r="H132" s="23">
        <f>L132</f>
        <v>23947.3</v>
      </c>
      <c r="I132" s="66">
        <v>23640</v>
      </c>
      <c r="J132" s="66">
        <v>307.3</v>
      </c>
      <c r="K132" s="66"/>
      <c r="L132" s="12">
        <f>J132+I132+K132</f>
        <v>23947.3</v>
      </c>
      <c r="M132" s="63">
        <f>Q132</f>
        <v>3976.45</v>
      </c>
      <c r="N132" s="66">
        <v>3950</v>
      </c>
      <c r="O132" s="63">
        <v>26.45</v>
      </c>
      <c r="P132" s="63"/>
      <c r="Q132" s="63">
        <f>O132+N132</f>
        <v>3976.45</v>
      </c>
      <c r="R132" s="223" t="s">
        <v>766</v>
      </c>
      <c r="S132" s="51" t="s">
        <v>950</v>
      </c>
      <c r="T132" s="51"/>
    </row>
    <row r="133" spans="1:20" ht="60">
      <c r="A133" s="507"/>
      <c r="B133" s="506"/>
      <c r="C133" s="236" t="s">
        <v>293</v>
      </c>
      <c r="D133" s="81" t="s">
        <v>294</v>
      </c>
      <c r="E133" s="81" t="s">
        <v>295</v>
      </c>
      <c r="F133" s="63" t="s">
        <v>675</v>
      </c>
      <c r="G133" s="69">
        <v>110</v>
      </c>
      <c r="H133" s="23">
        <f>L133</f>
        <v>3544.4</v>
      </c>
      <c r="I133" s="12">
        <v>3492</v>
      </c>
      <c r="J133" s="12">
        <v>52.4</v>
      </c>
      <c r="K133" s="12"/>
      <c r="L133" s="12">
        <f>J133+I133+K133</f>
        <v>3544.4</v>
      </c>
      <c r="M133" s="63">
        <f>Q133</f>
        <v>2008.3689999999999</v>
      </c>
      <c r="N133" s="63">
        <v>2006.5709999999999</v>
      </c>
      <c r="O133" s="63">
        <v>1.798</v>
      </c>
      <c r="P133" s="63"/>
      <c r="Q133" s="63">
        <f>O133+N133</f>
        <v>2008.3689999999999</v>
      </c>
      <c r="R133" s="177">
        <v>18</v>
      </c>
      <c r="S133" s="24">
        <v>14</v>
      </c>
      <c r="T133" s="24"/>
    </row>
    <row r="134" spans="1:20" ht="60">
      <c r="A134" s="507"/>
      <c r="B134" s="506"/>
      <c r="C134" s="236" t="s">
        <v>296</v>
      </c>
      <c r="D134" s="81" t="s">
        <v>297</v>
      </c>
      <c r="E134" s="81" t="s">
        <v>298</v>
      </c>
      <c r="F134" s="63" t="s">
        <v>676</v>
      </c>
      <c r="G134" s="69">
        <v>79</v>
      </c>
      <c r="H134" s="23">
        <f>L134</f>
        <v>687.9</v>
      </c>
      <c r="I134" s="12">
        <v>674.4</v>
      </c>
      <c r="J134" s="12">
        <v>13.5</v>
      </c>
      <c r="K134" s="12"/>
      <c r="L134" s="12">
        <f>J134+I134+K134</f>
        <v>687.9</v>
      </c>
      <c r="M134" s="63">
        <f>Q134</f>
        <v>22.52</v>
      </c>
      <c r="N134" s="63">
        <v>22.5</v>
      </c>
      <c r="O134" s="71">
        <v>0.02</v>
      </c>
      <c r="P134" s="63"/>
      <c r="Q134" s="63">
        <f>O134+N134</f>
        <v>22.52</v>
      </c>
      <c r="R134" s="177">
        <v>1</v>
      </c>
      <c r="S134" s="24">
        <v>0</v>
      </c>
      <c r="T134" s="24"/>
    </row>
    <row r="135" spans="1:20" s="11" customFormat="1" ht="25.5" customHeight="1">
      <c r="A135" s="65"/>
      <c r="B135" s="77" t="s">
        <v>23</v>
      </c>
      <c r="C135" s="121"/>
      <c r="D135" s="65"/>
      <c r="E135" s="65"/>
      <c r="F135" s="65"/>
      <c r="G135" s="65"/>
      <c r="H135" s="65">
        <f>SUM(H130:H134)</f>
        <v>48070.3</v>
      </c>
      <c r="I135" s="65">
        <f t="shared" ref="I135:Q135" si="45">SUM(I130:I134)</f>
        <v>47295</v>
      </c>
      <c r="J135" s="65">
        <f t="shared" si="45"/>
        <v>775.30000000000007</v>
      </c>
      <c r="K135" s="65">
        <f t="shared" si="45"/>
        <v>0</v>
      </c>
      <c r="L135" s="65">
        <f t="shared" si="45"/>
        <v>48070.3</v>
      </c>
      <c r="M135" s="65">
        <f t="shared" si="45"/>
        <v>6135.7389999999996</v>
      </c>
      <c r="N135" s="65">
        <f t="shared" si="45"/>
        <v>5979.0709999999999</v>
      </c>
      <c r="O135" s="65">
        <f t="shared" si="45"/>
        <v>156.66800000000001</v>
      </c>
      <c r="P135" s="65">
        <f t="shared" si="45"/>
        <v>0</v>
      </c>
      <c r="Q135" s="65">
        <f t="shared" si="45"/>
        <v>6135.7389999999996</v>
      </c>
      <c r="R135" s="175"/>
      <c r="S135" s="65"/>
      <c r="T135" s="65"/>
    </row>
    <row r="136" spans="1:20" ht="60">
      <c r="A136" s="64" t="s">
        <v>299</v>
      </c>
      <c r="B136" s="68" t="s">
        <v>300</v>
      </c>
      <c r="C136" s="234" t="s">
        <v>301</v>
      </c>
      <c r="D136" s="81" t="s">
        <v>302</v>
      </c>
      <c r="E136" s="57" t="s">
        <v>303</v>
      </c>
      <c r="F136" s="63" t="s">
        <v>677</v>
      </c>
      <c r="G136" s="69">
        <v>45</v>
      </c>
      <c r="H136" s="23">
        <f>L136</f>
        <v>1010.8</v>
      </c>
      <c r="I136" s="12">
        <v>990</v>
      </c>
      <c r="J136" s="12">
        <v>20.8</v>
      </c>
      <c r="K136" s="12"/>
      <c r="L136" s="12">
        <f>J136+I136+K136</f>
        <v>1010.8</v>
      </c>
      <c r="M136" s="63">
        <f>Q136</f>
        <v>81.968000000000004</v>
      </c>
      <c r="N136" s="63">
        <v>81.968000000000004</v>
      </c>
      <c r="O136" s="63">
        <v>0</v>
      </c>
      <c r="P136" s="63">
        <v>0</v>
      </c>
      <c r="Q136" s="63">
        <f>O136+N136</f>
        <v>81.968000000000004</v>
      </c>
      <c r="R136" s="177">
        <v>3</v>
      </c>
      <c r="S136" s="24">
        <v>1</v>
      </c>
      <c r="T136" s="24"/>
    </row>
    <row r="137" spans="1:20" s="11" customFormat="1" ht="25.5" customHeight="1">
      <c r="A137" s="65"/>
      <c r="B137" s="77" t="s">
        <v>23</v>
      </c>
      <c r="C137" s="77"/>
      <c r="D137" s="38"/>
      <c r="E137" s="38"/>
      <c r="F137" s="65"/>
      <c r="G137" s="65"/>
      <c r="H137" s="38">
        <f>SUM(H136)</f>
        <v>1010.8</v>
      </c>
      <c r="I137" s="38">
        <f t="shared" ref="I137:Q137" si="46">SUM(I136)</f>
        <v>990</v>
      </c>
      <c r="J137" s="38">
        <f t="shared" si="46"/>
        <v>20.8</v>
      </c>
      <c r="K137" s="38">
        <f t="shared" si="46"/>
        <v>0</v>
      </c>
      <c r="L137" s="38">
        <f t="shared" si="46"/>
        <v>1010.8</v>
      </c>
      <c r="M137" s="38">
        <f t="shared" si="46"/>
        <v>81.968000000000004</v>
      </c>
      <c r="N137" s="38">
        <f t="shared" si="46"/>
        <v>81.968000000000004</v>
      </c>
      <c r="O137" s="38">
        <f t="shared" si="46"/>
        <v>0</v>
      </c>
      <c r="P137" s="38">
        <f t="shared" si="46"/>
        <v>0</v>
      </c>
      <c r="Q137" s="38">
        <f t="shared" si="46"/>
        <v>81.968000000000004</v>
      </c>
      <c r="R137" s="179"/>
      <c r="S137" s="38"/>
      <c r="T137" s="38"/>
    </row>
    <row r="138" spans="1:20" s="30" customFormat="1" ht="60">
      <c r="A138" s="64" t="s">
        <v>304</v>
      </c>
      <c r="B138" s="56" t="s">
        <v>305</v>
      </c>
      <c r="C138" s="56" t="s">
        <v>306</v>
      </c>
      <c r="D138" s="12" t="s">
        <v>307</v>
      </c>
      <c r="E138" s="12" t="s">
        <v>308</v>
      </c>
      <c r="F138" s="66">
        <v>1000</v>
      </c>
      <c r="G138" s="51" t="s">
        <v>445</v>
      </c>
      <c r="H138" s="23">
        <f>L138</f>
        <v>1011</v>
      </c>
      <c r="I138" s="12">
        <v>1000</v>
      </c>
      <c r="J138" s="12">
        <v>11</v>
      </c>
      <c r="K138" s="12"/>
      <c r="L138" s="12">
        <f>J138+I138+K138</f>
        <v>1011</v>
      </c>
      <c r="M138" s="63">
        <f>Q138</f>
        <v>1000</v>
      </c>
      <c r="N138" s="63">
        <v>1000</v>
      </c>
      <c r="O138" s="63"/>
      <c r="P138" s="63"/>
      <c r="Q138" s="63">
        <f>O138+N138</f>
        <v>1000</v>
      </c>
      <c r="R138" s="177">
        <v>1</v>
      </c>
      <c r="S138" s="24">
        <v>0</v>
      </c>
      <c r="T138" s="24"/>
    </row>
    <row r="139" spans="1:20" s="11" customFormat="1">
      <c r="A139" s="65"/>
      <c r="B139" s="77" t="s">
        <v>23</v>
      </c>
      <c r="C139" s="77"/>
      <c r="D139" s="38"/>
      <c r="E139" s="38"/>
      <c r="F139" s="65"/>
      <c r="G139" s="78"/>
      <c r="H139" s="38">
        <f>H138</f>
        <v>1011</v>
      </c>
      <c r="I139" s="38">
        <f t="shared" ref="I139:Q139" si="47">I138</f>
        <v>1000</v>
      </c>
      <c r="J139" s="38">
        <f t="shared" si="47"/>
        <v>11</v>
      </c>
      <c r="K139" s="38">
        <f t="shared" si="47"/>
        <v>0</v>
      </c>
      <c r="L139" s="38">
        <f t="shared" si="47"/>
        <v>1011</v>
      </c>
      <c r="M139" s="38">
        <f t="shared" si="47"/>
        <v>1000</v>
      </c>
      <c r="N139" s="38">
        <f t="shared" si="47"/>
        <v>1000</v>
      </c>
      <c r="O139" s="38">
        <f t="shared" si="47"/>
        <v>0</v>
      </c>
      <c r="P139" s="38">
        <f t="shared" si="47"/>
        <v>0</v>
      </c>
      <c r="Q139" s="38">
        <f t="shared" si="47"/>
        <v>1000</v>
      </c>
      <c r="R139" s="179"/>
      <c r="S139" s="38"/>
      <c r="T139" s="38"/>
    </row>
    <row r="140" spans="1:20" ht="72">
      <c r="A140" s="64" t="s">
        <v>309</v>
      </c>
      <c r="B140" s="64" t="s">
        <v>310</v>
      </c>
      <c r="C140" s="234" t="s">
        <v>311</v>
      </c>
      <c r="D140" s="57" t="s">
        <v>312</v>
      </c>
      <c r="E140" s="57" t="s">
        <v>313</v>
      </c>
      <c r="F140" s="63" t="s">
        <v>314</v>
      </c>
      <c r="G140" s="51" t="s">
        <v>678</v>
      </c>
      <c r="H140" s="23">
        <f>L140</f>
        <v>1105.3</v>
      </c>
      <c r="I140" s="12">
        <v>1080</v>
      </c>
      <c r="J140" s="12">
        <v>25.3</v>
      </c>
      <c r="K140" s="12"/>
      <c r="L140" s="12">
        <f>J140+I140+K140</f>
        <v>1105.3</v>
      </c>
      <c r="M140" s="63">
        <f>Q140</f>
        <v>331.7</v>
      </c>
      <c r="N140" s="63">
        <v>330</v>
      </c>
      <c r="O140" s="63">
        <v>1.7</v>
      </c>
      <c r="P140" s="63"/>
      <c r="Q140" s="63">
        <f>O140+N140</f>
        <v>331.7</v>
      </c>
      <c r="R140" s="218" t="s">
        <v>695</v>
      </c>
      <c r="S140" s="51" t="s">
        <v>695</v>
      </c>
      <c r="T140" s="51"/>
    </row>
    <row r="141" spans="1:20" s="11" customFormat="1">
      <c r="A141" s="67"/>
      <c r="B141" s="77" t="s">
        <v>23</v>
      </c>
      <c r="C141" s="77"/>
      <c r="D141" s="38"/>
      <c r="E141" s="38"/>
      <c r="F141" s="65"/>
      <c r="G141" s="65"/>
      <c r="H141" s="38">
        <f>SUM(H140)</f>
        <v>1105.3</v>
      </c>
      <c r="I141" s="38">
        <f t="shared" ref="I141:P141" si="48">SUM(I140)</f>
        <v>1080</v>
      </c>
      <c r="J141" s="38">
        <f t="shared" si="48"/>
        <v>25.3</v>
      </c>
      <c r="K141" s="38">
        <f t="shared" si="48"/>
        <v>0</v>
      </c>
      <c r="L141" s="38">
        <f t="shared" si="48"/>
        <v>1105.3</v>
      </c>
      <c r="M141" s="38">
        <f t="shared" si="48"/>
        <v>331.7</v>
      </c>
      <c r="N141" s="38">
        <f t="shared" si="48"/>
        <v>330</v>
      </c>
      <c r="O141" s="38">
        <f t="shared" si="48"/>
        <v>1.7</v>
      </c>
      <c r="P141" s="38">
        <f t="shared" si="48"/>
        <v>0</v>
      </c>
      <c r="Q141" s="38">
        <f>SUM(Q140)</f>
        <v>331.7</v>
      </c>
      <c r="R141" s="179"/>
      <c r="S141" s="38"/>
      <c r="T141" s="38"/>
    </row>
    <row r="142" spans="1:20" ht="24">
      <c r="A142" s="507" t="s">
        <v>315</v>
      </c>
      <c r="B142" s="507" t="s">
        <v>316</v>
      </c>
      <c r="C142" s="234" t="s">
        <v>317</v>
      </c>
      <c r="D142" s="12" t="s">
        <v>318</v>
      </c>
      <c r="E142" s="12" t="s">
        <v>319</v>
      </c>
      <c r="F142" s="125"/>
      <c r="G142" s="64">
        <v>1300</v>
      </c>
      <c r="H142" s="23">
        <f>L142</f>
        <v>25122.3</v>
      </c>
      <c r="I142" s="66">
        <v>25122.3</v>
      </c>
      <c r="J142" s="66"/>
      <c r="K142" s="66"/>
      <c r="L142" s="66">
        <f>I142+J142+K142</f>
        <v>25122.3</v>
      </c>
      <c r="M142" s="63">
        <f>Q142</f>
        <v>2335.8000000000002</v>
      </c>
      <c r="N142" s="63">
        <v>2335.8000000000002</v>
      </c>
      <c r="O142" s="63"/>
      <c r="P142" s="63"/>
      <c r="Q142" s="63">
        <f>O142+N142</f>
        <v>2335.8000000000002</v>
      </c>
      <c r="R142" s="177">
        <v>796</v>
      </c>
      <c r="S142" s="24">
        <v>796</v>
      </c>
      <c r="T142" s="24"/>
    </row>
    <row r="143" spans="1:20" ht="24">
      <c r="A143" s="507"/>
      <c r="B143" s="507"/>
      <c r="C143" s="234" t="s">
        <v>732</v>
      </c>
      <c r="D143" s="12"/>
      <c r="E143" s="12" t="s">
        <v>320</v>
      </c>
      <c r="F143" s="126">
        <v>1.5089999999999999</v>
      </c>
      <c r="G143" s="55">
        <v>22382</v>
      </c>
      <c r="H143" s="23">
        <f>L143</f>
        <v>154781.79999999999</v>
      </c>
      <c r="I143" s="66">
        <v>154781.79999999999</v>
      </c>
      <c r="J143" s="66"/>
      <c r="K143" s="66"/>
      <c r="L143" s="66">
        <f>I143+J143+K143</f>
        <v>154781.79999999999</v>
      </c>
      <c r="M143" s="63">
        <f>Q143</f>
        <v>39997.18</v>
      </c>
      <c r="N143" s="63">
        <v>39997.18</v>
      </c>
      <c r="O143" s="63"/>
      <c r="P143" s="63"/>
      <c r="Q143" s="63">
        <f>O143+N143</f>
        <v>39997.18</v>
      </c>
      <c r="R143" s="177">
        <f>20897</f>
        <v>20897</v>
      </c>
      <c r="S143" s="24">
        <v>20897</v>
      </c>
      <c r="T143" s="24"/>
    </row>
    <row r="144" spans="1:20" s="15" customFormat="1">
      <c r="A144" s="65"/>
      <c r="B144" s="100" t="s">
        <v>23</v>
      </c>
      <c r="C144" s="100"/>
      <c r="D144" s="20"/>
      <c r="E144" s="20"/>
      <c r="F144" s="86"/>
      <c r="G144" s="67"/>
      <c r="H144" s="65">
        <f>SUM(H142:H143)</f>
        <v>179904.09999999998</v>
      </c>
      <c r="I144" s="65">
        <f t="shared" ref="I144:Q144" si="49">SUM(I142:I143)</f>
        <v>179904.09999999998</v>
      </c>
      <c r="J144" s="65">
        <f t="shared" si="49"/>
        <v>0</v>
      </c>
      <c r="K144" s="65">
        <f t="shared" si="49"/>
        <v>0</v>
      </c>
      <c r="L144" s="65">
        <f t="shared" si="49"/>
        <v>179904.09999999998</v>
      </c>
      <c r="M144" s="65">
        <f t="shared" si="49"/>
        <v>42332.98</v>
      </c>
      <c r="N144" s="65">
        <f t="shared" si="49"/>
        <v>42332.98</v>
      </c>
      <c r="O144" s="65">
        <f t="shared" si="49"/>
        <v>0</v>
      </c>
      <c r="P144" s="65">
        <f t="shared" si="49"/>
        <v>0</v>
      </c>
      <c r="Q144" s="65">
        <f t="shared" si="49"/>
        <v>42332.98</v>
      </c>
      <c r="R144" s="175"/>
      <c r="S144" s="65"/>
      <c r="T144" s="65"/>
    </row>
    <row r="145" spans="1:22" ht="36">
      <c r="A145" s="64" t="s">
        <v>321</v>
      </c>
      <c r="B145" s="68" t="s">
        <v>322</v>
      </c>
      <c r="C145" s="234" t="s">
        <v>323</v>
      </c>
      <c r="D145" s="57" t="s">
        <v>324</v>
      </c>
      <c r="E145" s="57" t="s">
        <v>325</v>
      </c>
      <c r="F145" s="63">
        <v>8</v>
      </c>
      <c r="G145" s="69">
        <v>1</v>
      </c>
      <c r="H145" s="66">
        <f>I145+J145</f>
        <v>97.1</v>
      </c>
      <c r="I145" s="12">
        <v>96</v>
      </c>
      <c r="J145" s="12">
        <v>1.1000000000000001</v>
      </c>
      <c r="K145" s="12"/>
      <c r="L145" s="12">
        <f>H145</f>
        <v>97.1</v>
      </c>
      <c r="M145" s="63">
        <v>0</v>
      </c>
      <c r="N145" s="63">
        <v>0</v>
      </c>
      <c r="O145" s="63">
        <v>0</v>
      </c>
      <c r="P145" s="63">
        <v>0</v>
      </c>
      <c r="Q145" s="63">
        <f>O145</f>
        <v>0</v>
      </c>
      <c r="R145" s="177">
        <v>0</v>
      </c>
      <c r="S145" s="24">
        <v>0</v>
      </c>
      <c r="T145" s="24"/>
    </row>
    <row r="146" spans="1:22" s="11" customFormat="1">
      <c r="A146" s="64" t="s">
        <v>326</v>
      </c>
      <c r="B146" s="77" t="s">
        <v>23</v>
      </c>
      <c r="C146" s="77"/>
      <c r="D146" s="38"/>
      <c r="E146" s="38"/>
      <c r="F146" s="65"/>
      <c r="G146" s="65"/>
      <c r="H146" s="38">
        <f>SUM(H145)</f>
        <v>97.1</v>
      </c>
      <c r="I146" s="38">
        <f t="shared" ref="I146:P146" si="50">SUM(I145)</f>
        <v>96</v>
      </c>
      <c r="J146" s="38">
        <f t="shared" si="50"/>
        <v>1.1000000000000001</v>
      </c>
      <c r="K146" s="38">
        <f t="shared" si="50"/>
        <v>0</v>
      </c>
      <c r="L146" s="38">
        <f t="shared" si="50"/>
        <v>97.1</v>
      </c>
      <c r="M146" s="38">
        <f t="shared" si="50"/>
        <v>0</v>
      </c>
      <c r="N146" s="38">
        <f t="shared" si="50"/>
        <v>0</v>
      </c>
      <c r="O146" s="38">
        <f t="shared" si="50"/>
        <v>0</v>
      </c>
      <c r="P146" s="38">
        <f t="shared" si="50"/>
        <v>0</v>
      </c>
      <c r="Q146" s="38">
        <f>SUM(Q145)</f>
        <v>0</v>
      </c>
      <c r="R146" s="179"/>
      <c r="S146" s="38"/>
      <c r="T146" s="38"/>
    </row>
    <row r="147" spans="1:22" ht="60">
      <c r="A147" s="64"/>
      <c r="B147" s="64" t="s">
        <v>327</v>
      </c>
      <c r="C147" s="236" t="s">
        <v>328</v>
      </c>
      <c r="D147" s="35" t="s">
        <v>329</v>
      </c>
      <c r="E147" s="35" t="s">
        <v>680</v>
      </c>
      <c r="F147" s="127">
        <v>6.8</v>
      </c>
      <c r="G147" s="128">
        <v>1270</v>
      </c>
      <c r="H147" s="23">
        <f t="shared" ref="H147:H198" si="51">L147</f>
        <v>103632</v>
      </c>
      <c r="I147" s="129">
        <f>34198.6+69433.4</f>
        <v>103632</v>
      </c>
      <c r="J147" s="129"/>
      <c r="K147" s="129"/>
      <c r="L147" s="129">
        <f>J147+I147+K147</f>
        <v>103632</v>
      </c>
      <c r="M147" s="63">
        <f>Q147</f>
        <v>18233.21</v>
      </c>
      <c r="N147" s="66">
        <v>18233.21</v>
      </c>
      <c r="O147" s="63"/>
      <c r="P147" s="63"/>
      <c r="Q147" s="63">
        <f>O147+N147+P147</f>
        <v>18233.21</v>
      </c>
      <c r="R147" s="147">
        <v>1501</v>
      </c>
      <c r="S147" s="64">
        <v>1501</v>
      </c>
      <c r="T147" s="64"/>
    </row>
    <row r="148" spans="1:22" ht="12.75">
      <c r="A148" s="64"/>
      <c r="B148" s="64"/>
      <c r="C148" s="130" t="s">
        <v>681</v>
      </c>
      <c r="D148" s="35"/>
      <c r="E148" s="35" t="s">
        <v>682</v>
      </c>
      <c r="F148" s="131"/>
      <c r="G148" s="132"/>
      <c r="H148" s="23">
        <f t="shared" si="51"/>
        <v>720</v>
      </c>
      <c r="I148" s="129"/>
      <c r="J148" s="129">
        <v>720</v>
      </c>
      <c r="K148" s="129"/>
      <c r="L148" s="129">
        <f>J148+I148+K148</f>
        <v>720</v>
      </c>
      <c r="M148" s="63">
        <f>Q148</f>
        <v>111.03700000000001</v>
      </c>
      <c r="N148" s="36">
        <v>0</v>
      </c>
      <c r="O148" s="63">
        <v>111.03700000000001</v>
      </c>
      <c r="P148" s="63">
        <v>0</v>
      </c>
      <c r="Q148" s="63">
        <f>O148+N148+P148</f>
        <v>111.03700000000001</v>
      </c>
      <c r="R148" s="215">
        <v>0</v>
      </c>
      <c r="S148" s="32"/>
      <c r="T148" s="32"/>
    </row>
    <row r="149" spans="1:22" ht="102">
      <c r="A149" s="64"/>
      <c r="B149" s="123" t="s">
        <v>818</v>
      </c>
      <c r="C149" s="88" t="s">
        <v>330</v>
      </c>
      <c r="D149" s="57" t="s">
        <v>331</v>
      </c>
      <c r="E149" s="57" t="s">
        <v>332</v>
      </c>
      <c r="F149" s="89" t="s">
        <v>683</v>
      </c>
      <c r="G149" s="90">
        <v>1000</v>
      </c>
      <c r="H149" s="23">
        <f t="shared" si="51"/>
        <v>65891.5</v>
      </c>
      <c r="I149" s="41">
        <v>65040</v>
      </c>
      <c r="J149" s="41">
        <v>851.5</v>
      </c>
      <c r="K149" s="41"/>
      <c r="L149" s="41">
        <f>J149+I149+K149</f>
        <v>65891.5</v>
      </c>
      <c r="M149" s="63">
        <f t="shared" ref="M149:M170" si="52">Q149</f>
        <v>8308.1959999999999</v>
      </c>
      <c r="N149" s="63">
        <v>8306.0640000000003</v>
      </c>
      <c r="O149" s="63">
        <v>2.1320000000000001</v>
      </c>
      <c r="P149" s="63"/>
      <c r="Q149" s="63">
        <f>O149+N149+P149</f>
        <v>8308.1959999999999</v>
      </c>
      <c r="R149" s="147">
        <v>830</v>
      </c>
      <c r="S149" s="64">
        <v>777</v>
      </c>
      <c r="T149" s="64"/>
    </row>
    <row r="150" spans="1:22" ht="63.75">
      <c r="A150" s="64"/>
      <c r="B150" s="123" t="s">
        <v>819</v>
      </c>
      <c r="C150" s="234" t="s">
        <v>333</v>
      </c>
      <c r="D150" s="57" t="s">
        <v>334</v>
      </c>
      <c r="E150" s="57" t="s">
        <v>335</v>
      </c>
      <c r="F150" s="63">
        <v>1</v>
      </c>
      <c r="G150" s="64">
        <v>5567</v>
      </c>
      <c r="H150" s="23">
        <f t="shared" si="51"/>
        <v>70486.8</v>
      </c>
      <c r="I150" s="12">
        <v>69342.600000000006</v>
      </c>
      <c r="J150" s="12">
        <v>1144.2</v>
      </c>
      <c r="K150" s="12"/>
      <c r="L150" s="41">
        <f t="shared" ref="L150:L172" si="53">J150+I150+K150</f>
        <v>70486.8</v>
      </c>
      <c r="M150" s="63">
        <f t="shared" si="52"/>
        <v>11179.835000000001</v>
      </c>
      <c r="N150" s="63">
        <v>11063.35</v>
      </c>
      <c r="O150" s="63">
        <v>116.485</v>
      </c>
      <c r="P150" s="63"/>
      <c r="Q150" s="63">
        <f t="shared" ref="Q150:Q167" si="54">O150+N150</f>
        <v>11179.835000000001</v>
      </c>
      <c r="R150" s="147">
        <v>5432</v>
      </c>
      <c r="S150" s="64">
        <v>5432</v>
      </c>
      <c r="T150" s="64"/>
    </row>
    <row r="151" spans="1:22" s="58" customFormat="1" ht="63.75">
      <c r="A151" s="55"/>
      <c r="B151" s="123" t="s">
        <v>821</v>
      </c>
      <c r="C151" s="236" t="s">
        <v>336</v>
      </c>
      <c r="D151" s="81" t="s">
        <v>337</v>
      </c>
      <c r="E151" s="81" t="s">
        <v>338</v>
      </c>
      <c r="F151" s="35">
        <v>1.2</v>
      </c>
      <c r="G151" s="55">
        <v>30</v>
      </c>
      <c r="H151" s="134">
        <v>459.8</v>
      </c>
      <c r="I151" s="28">
        <v>448.4</v>
      </c>
      <c r="J151" s="28">
        <v>11.4</v>
      </c>
      <c r="K151" s="28"/>
      <c r="L151" s="95">
        <f t="shared" si="53"/>
        <v>459.79999999999995</v>
      </c>
      <c r="M151" s="35">
        <f t="shared" si="52"/>
        <v>67.183999999999997</v>
      </c>
      <c r="N151" s="35">
        <v>65.712000000000003</v>
      </c>
      <c r="O151" s="35">
        <v>1.472</v>
      </c>
      <c r="P151" s="35"/>
      <c r="Q151" s="35">
        <f t="shared" si="54"/>
        <v>67.183999999999997</v>
      </c>
      <c r="R151" s="223">
        <v>24</v>
      </c>
      <c r="S151" s="55">
        <v>24</v>
      </c>
      <c r="T151" s="55"/>
    </row>
    <row r="152" spans="1:22" s="58" customFormat="1" ht="63.75">
      <c r="A152" s="55"/>
      <c r="B152" s="123" t="s">
        <v>823</v>
      </c>
      <c r="C152" s="236" t="s">
        <v>723</v>
      </c>
      <c r="D152" s="81" t="s">
        <v>339</v>
      </c>
      <c r="E152" s="81" t="s">
        <v>340</v>
      </c>
      <c r="F152" s="35">
        <v>1.2</v>
      </c>
      <c r="G152" s="55">
        <v>12</v>
      </c>
      <c r="H152" s="134">
        <f t="shared" si="51"/>
        <v>182.9</v>
      </c>
      <c r="I152" s="28">
        <v>179.4</v>
      </c>
      <c r="J152" s="28">
        <v>3.5</v>
      </c>
      <c r="K152" s="28"/>
      <c r="L152" s="95">
        <f t="shared" si="53"/>
        <v>182.9</v>
      </c>
      <c r="M152" s="35">
        <f t="shared" si="52"/>
        <v>26.7</v>
      </c>
      <c r="N152" s="35">
        <v>26.4</v>
      </c>
      <c r="O152" s="35">
        <v>0.3</v>
      </c>
      <c r="P152" s="35"/>
      <c r="Q152" s="35">
        <f t="shared" si="54"/>
        <v>26.7</v>
      </c>
      <c r="R152" s="223">
        <v>11</v>
      </c>
      <c r="S152" s="55">
        <v>11</v>
      </c>
      <c r="T152" s="55"/>
    </row>
    <row r="153" spans="1:22" ht="24">
      <c r="A153" s="64"/>
      <c r="B153" s="534" t="s">
        <v>824</v>
      </c>
      <c r="C153" s="234" t="s">
        <v>341</v>
      </c>
      <c r="D153" s="57" t="s">
        <v>342</v>
      </c>
      <c r="E153" s="57" t="s">
        <v>343</v>
      </c>
      <c r="F153" s="63" t="s">
        <v>724</v>
      </c>
      <c r="G153" s="64">
        <v>8</v>
      </c>
      <c r="H153" s="23">
        <f t="shared" si="51"/>
        <v>118.89999999999999</v>
      </c>
      <c r="I153" s="12">
        <v>117.1</v>
      </c>
      <c r="J153" s="12">
        <v>1.8</v>
      </c>
      <c r="K153" s="12"/>
      <c r="L153" s="41">
        <f t="shared" si="53"/>
        <v>118.89999999999999</v>
      </c>
      <c r="M153" s="63">
        <f t="shared" si="52"/>
        <v>19.306999999999999</v>
      </c>
      <c r="N153" s="63">
        <v>19.157</v>
      </c>
      <c r="O153" s="63">
        <v>0.15</v>
      </c>
      <c r="P153" s="63"/>
      <c r="Q153" s="63">
        <f t="shared" si="54"/>
        <v>19.306999999999999</v>
      </c>
      <c r="R153" s="147">
        <v>6</v>
      </c>
      <c r="S153" s="64">
        <v>6</v>
      </c>
      <c r="T153" s="64"/>
      <c r="V153" s="58"/>
    </row>
    <row r="154" spans="1:22" ht="24">
      <c r="A154" s="64"/>
      <c r="B154" s="534"/>
      <c r="C154" s="234" t="s">
        <v>344</v>
      </c>
      <c r="D154" s="57" t="s">
        <v>345</v>
      </c>
      <c r="E154" s="57" t="s">
        <v>346</v>
      </c>
      <c r="F154" s="63" t="s">
        <v>347</v>
      </c>
      <c r="G154" s="64" t="s">
        <v>348</v>
      </c>
      <c r="H154" s="23">
        <f t="shared" si="51"/>
        <v>75154.400000000009</v>
      </c>
      <c r="I154" s="12">
        <v>73680.800000000003</v>
      </c>
      <c r="J154" s="12">
        <v>1473.6</v>
      </c>
      <c r="K154" s="12"/>
      <c r="L154" s="41">
        <f t="shared" si="53"/>
        <v>75154.400000000009</v>
      </c>
      <c r="M154" s="63">
        <f t="shared" si="52"/>
        <v>33.799999999999997</v>
      </c>
      <c r="N154" s="63">
        <v>10</v>
      </c>
      <c r="O154" s="63">
        <v>23.8</v>
      </c>
      <c r="P154" s="63"/>
      <c r="Q154" s="63">
        <f t="shared" si="54"/>
        <v>33.799999999999997</v>
      </c>
      <c r="R154" s="218" t="s">
        <v>199</v>
      </c>
      <c r="S154" s="51" t="s">
        <v>199</v>
      </c>
      <c r="T154" s="51"/>
    </row>
    <row r="155" spans="1:22" ht="24">
      <c r="A155" s="64"/>
      <c r="B155" s="534"/>
      <c r="C155" s="234" t="s">
        <v>349</v>
      </c>
      <c r="D155" s="57" t="s">
        <v>350</v>
      </c>
      <c r="E155" s="57" t="s">
        <v>351</v>
      </c>
      <c r="F155" s="51">
        <v>9.4640000000000004</v>
      </c>
      <c r="G155" s="64">
        <v>103</v>
      </c>
      <c r="H155" s="23">
        <f t="shared" si="51"/>
        <v>12071.3</v>
      </c>
      <c r="I155" s="12">
        <v>11788.4</v>
      </c>
      <c r="J155" s="12">
        <v>282.89999999999998</v>
      </c>
      <c r="K155" s="12"/>
      <c r="L155" s="41">
        <f t="shared" si="53"/>
        <v>12071.3</v>
      </c>
      <c r="M155" s="63">
        <f t="shared" si="52"/>
        <v>1747.5629999999999</v>
      </c>
      <c r="N155" s="63">
        <v>1712.963</v>
      </c>
      <c r="O155" s="63">
        <v>34.6</v>
      </c>
      <c r="P155" s="63"/>
      <c r="Q155" s="63">
        <f t="shared" si="54"/>
        <v>1747.5629999999999</v>
      </c>
      <c r="R155" s="147">
        <v>90</v>
      </c>
      <c r="S155" s="64">
        <v>90</v>
      </c>
      <c r="T155" s="64"/>
    </row>
    <row r="156" spans="1:22" ht="60">
      <c r="A156" s="64"/>
      <c r="B156" s="136" t="s">
        <v>825</v>
      </c>
      <c r="C156" s="234" t="s">
        <v>784</v>
      </c>
      <c r="D156" s="57" t="s">
        <v>352</v>
      </c>
      <c r="E156" s="57" t="s">
        <v>353</v>
      </c>
      <c r="F156" s="51" t="s">
        <v>684</v>
      </c>
      <c r="G156" s="64">
        <v>1100</v>
      </c>
      <c r="H156" s="23">
        <f t="shared" si="51"/>
        <v>101942</v>
      </c>
      <c r="I156" s="12">
        <v>99747.6</v>
      </c>
      <c r="J156" s="12">
        <v>2194.4</v>
      </c>
      <c r="K156" s="12"/>
      <c r="L156" s="41">
        <f t="shared" si="53"/>
        <v>101942</v>
      </c>
      <c r="M156" s="63">
        <f t="shared" si="52"/>
        <v>15743.835000000001</v>
      </c>
      <c r="N156" s="63">
        <v>15480.235000000001</v>
      </c>
      <c r="O156" s="63">
        <v>263.60000000000002</v>
      </c>
      <c r="P156" s="63"/>
      <c r="Q156" s="63">
        <f t="shared" si="54"/>
        <v>15743.835000000001</v>
      </c>
      <c r="R156" s="147">
        <v>1041</v>
      </c>
      <c r="S156" s="64">
        <v>1038</v>
      </c>
      <c r="T156" s="64"/>
    </row>
    <row r="157" spans="1:22" ht="63.75">
      <c r="A157" s="64"/>
      <c r="B157" s="123" t="s">
        <v>827</v>
      </c>
      <c r="C157" s="234" t="s">
        <v>354</v>
      </c>
      <c r="D157" s="57" t="s">
        <v>355</v>
      </c>
      <c r="E157" s="57" t="s">
        <v>356</v>
      </c>
      <c r="F157" s="63" t="s">
        <v>685</v>
      </c>
      <c r="G157" s="64" t="s">
        <v>686</v>
      </c>
      <c r="H157" s="23">
        <f t="shared" si="51"/>
        <v>420903.2</v>
      </c>
      <c r="I157" s="12">
        <v>413870.7</v>
      </c>
      <c r="J157" s="12">
        <v>7032.5</v>
      </c>
      <c r="K157" s="12"/>
      <c r="L157" s="41">
        <f t="shared" si="53"/>
        <v>420903.2</v>
      </c>
      <c r="M157" s="63">
        <f t="shared" si="52"/>
        <v>67343.301999999996</v>
      </c>
      <c r="N157" s="63">
        <v>66637.3</v>
      </c>
      <c r="O157" s="63">
        <v>706.00199999999995</v>
      </c>
      <c r="P157" s="63"/>
      <c r="Q157" s="63">
        <f t="shared" si="54"/>
        <v>67343.301999999996</v>
      </c>
      <c r="R157" s="147">
        <v>9570</v>
      </c>
      <c r="S157" s="64">
        <v>9570</v>
      </c>
      <c r="T157" s="64"/>
    </row>
    <row r="158" spans="1:22" ht="63.75">
      <c r="A158" s="64"/>
      <c r="B158" s="103" t="s">
        <v>829</v>
      </c>
      <c r="C158" s="234" t="s">
        <v>357</v>
      </c>
      <c r="D158" s="57" t="s">
        <v>358</v>
      </c>
      <c r="E158" s="57" t="s">
        <v>359</v>
      </c>
      <c r="F158" s="63">
        <v>3.5</v>
      </c>
      <c r="G158" s="64">
        <v>114</v>
      </c>
      <c r="H158" s="23">
        <f t="shared" si="51"/>
        <v>4867.5</v>
      </c>
      <c r="I158" s="12">
        <v>4795.6000000000004</v>
      </c>
      <c r="J158" s="12">
        <v>71.900000000000006</v>
      </c>
      <c r="K158" s="12"/>
      <c r="L158" s="41">
        <f>J158+I158+K158</f>
        <v>4867.5</v>
      </c>
      <c r="M158" s="63">
        <f t="shared" si="52"/>
        <v>647.27600000000007</v>
      </c>
      <c r="N158" s="63">
        <v>645.07100000000003</v>
      </c>
      <c r="O158" s="63">
        <v>2.2050000000000001</v>
      </c>
      <c r="P158" s="63"/>
      <c r="Q158" s="63">
        <f t="shared" si="54"/>
        <v>647.27600000000007</v>
      </c>
      <c r="R158" s="147">
        <v>89</v>
      </c>
      <c r="S158" s="64">
        <v>86</v>
      </c>
      <c r="T158" s="64"/>
    </row>
    <row r="159" spans="1:22" ht="63.75">
      <c r="A159" s="64"/>
      <c r="B159" s="123" t="s">
        <v>832</v>
      </c>
      <c r="C159" s="234" t="s">
        <v>360</v>
      </c>
      <c r="D159" s="57" t="s">
        <v>361</v>
      </c>
      <c r="E159" s="57" t="s">
        <v>362</v>
      </c>
      <c r="F159" s="63">
        <v>1.5629999999999999</v>
      </c>
      <c r="G159" s="69">
        <v>1</v>
      </c>
      <c r="H159" s="23">
        <f t="shared" si="51"/>
        <v>19.400000000000002</v>
      </c>
      <c r="I159" s="12">
        <v>18.8</v>
      </c>
      <c r="J159" s="12">
        <v>0.6</v>
      </c>
      <c r="K159" s="12"/>
      <c r="L159" s="41">
        <f t="shared" si="53"/>
        <v>19.400000000000002</v>
      </c>
      <c r="M159" s="63">
        <f t="shared" si="52"/>
        <v>3.2159999999999997</v>
      </c>
      <c r="N159" s="63">
        <v>3.1259999999999999</v>
      </c>
      <c r="O159" s="63">
        <v>0.09</v>
      </c>
      <c r="P159" s="63"/>
      <c r="Q159" s="63">
        <f t="shared" si="54"/>
        <v>3.2159999999999997</v>
      </c>
      <c r="R159" s="147">
        <v>1</v>
      </c>
      <c r="S159" s="64">
        <v>1</v>
      </c>
      <c r="T159" s="64"/>
    </row>
    <row r="160" spans="1:22" ht="24">
      <c r="A160" s="64"/>
      <c r="B160" s="507" t="s">
        <v>833</v>
      </c>
      <c r="C160" s="234" t="s">
        <v>363</v>
      </c>
      <c r="D160" s="57" t="s">
        <v>364</v>
      </c>
      <c r="E160" s="57" t="s">
        <v>365</v>
      </c>
      <c r="F160" s="63">
        <v>150</v>
      </c>
      <c r="G160" s="69">
        <v>1</v>
      </c>
      <c r="H160" s="23">
        <f t="shared" si="51"/>
        <v>154.5</v>
      </c>
      <c r="I160" s="12">
        <v>150</v>
      </c>
      <c r="J160" s="12">
        <v>4.5</v>
      </c>
      <c r="K160" s="12"/>
      <c r="L160" s="41">
        <f t="shared" si="53"/>
        <v>154.5</v>
      </c>
      <c r="M160" s="63">
        <f t="shared" si="52"/>
        <v>0</v>
      </c>
      <c r="N160" s="63">
        <v>0</v>
      </c>
      <c r="O160" s="63">
        <v>0</v>
      </c>
      <c r="P160" s="63"/>
      <c r="Q160" s="63">
        <f t="shared" si="54"/>
        <v>0</v>
      </c>
      <c r="R160" s="147">
        <v>0</v>
      </c>
      <c r="S160" s="64">
        <v>0</v>
      </c>
      <c r="T160" s="64"/>
    </row>
    <row r="161" spans="1:20" ht="24">
      <c r="A161" s="64"/>
      <c r="B161" s="507"/>
      <c r="C161" s="234" t="s">
        <v>366</v>
      </c>
      <c r="D161" s="57" t="s">
        <v>367</v>
      </c>
      <c r="E161" s="57" t="s">
        <v>368</v>
      </c>
      <c r="F161" s="63">
        <v>35</v>
      </c>
      <c r="G161" s="69">
        <v>1</v>
      </c>
      <c r="H161" s="23">
        <f t="shared" si="51"/>
        <v>432.6</v>
      </c>
      <c r="I161" s="12">
        <v>420</v>
      </c>
      <c r="J161" s="12">
        <v>12.6</v>
      </c>
      <c r="K161" s="12"/>
      <c r="L161" s="41">
        <f t="shared" si="53"/>
        <v>432.6</v>
      </c>
      <c r="M161" s="63">
        <f t="shared" si="52"/>
        <v>70</v>
      </c>
      <c r="N161" s="63">
        <v>70</v>
      </c>
      <c r="O161" s="63">
        <v>0</v>
      </c>
      <c r="P161" s="63"/>
      <c r="Q161" s="63">
        <f t="shared" si="54"/>
        <v>70</v>
      </c>
      <c r="R161" s="147">
        <v>1</v>
      </c>
      <c r="S161" s="64">
        <v>1</v>
      </c>
      <c r="T161" s="64"/>
    </row>
    <row r="162" spans="1:20" ht="63.75">
      <c r="A162" s="64"/>
      <c r="B162" s="123" t="s">
        <v>834</v>
      </c>
      <c r="C162" s="234" t="s">
        <v>369</v>
      </c>
      <c r="D162" s="57" t="s">
        <v>370</v>
      </c>
      <c r="E162" s="57" t="s">
        <v>371</v>
      </c>
      <c r="F162" s="71">
        <v>64.73</v>
      </c>
      <c r="G162" s="69">
        <v>4</v>
      </c>
      <c r="H162" s="23">
        <f t="shared" si="51"/>
        <v>261.79999999999995</v>
      </c>
      <c r="I162" s="12">
        <v>258.89999999999998</v>
      </c>
      <c r="J162" s="12">
        <v>2.9</v>
      </c>
      <c r="K162" s="12"/>
      <c r="L162" s="41">
        <f t="shared" si="53"/>
        <v>261.79999999999995</v>
      </c>
      <c r="M162" s="63">
        <f t="shared" si="52"/>
        <v>0</v>
      </c>
      <c r="N162" s="63">
        <v>0</v>
      </c>
      <c r="O162" s="63">
        <v>0</v>
      </c>
      <c r="P162" s="63"/>
      <c r="Q162" s="63">
        <f t="shared" si="54"/>
        <v>0</v>
      </c>
      <c r="R162" s="147">
        <v>0</v>
      </c>
      <c r="S162" s="64">
        <v>0</v>
      </c>
      <c r="T162" s="64"/>
    </row>
    <row r="163" spans="1:20" ht="40.5" customHeight="1">
      <c r="A163" s="64"/>
      <c r="B163" s="123" t="s">
        <v>836</v>
      </c>
      <c r="C163" s="234" t="s">
        <v>744</v>
      </c>
      <c r="D163" s="57" t="s">
        <v>372</v>
      </c>
      <c r="E163" s="57" t="s">
        <v>373</v>
      </c>
      <c r="F163" s="71">
        <v>21.58</v>
      </c>
      <c r="G163" s="69">
        <v>5</v>
      </c>
      <c r="H163" s="23">
        <f>L163</f>
        <v>109.10000000000001</v>
      </c>
      <c r="I163" s="12">
        <v>107.9</v>
      </c>
      <c r="J163" s="12">
        <v>1.2</v>
      </c>
      <c r="K163" s="12"/>
      <c r="L163" s="41">
        <f t="shared" si="53"/>
        <v>109.10000000000001</v>
      </c>
      <c r="M163" s="63">
        <f t="shared" si="52"/>
        <v>21.568999999999999</v>
      </c>
      <c r="N163" s="63">
        <v>21.568999999999999</v>
      </c>
      <c r="O163" s="63">
        <v>0</v>
      </c>
      <c r="P163" s="63">
        <v>0</v>
      </c>
      <c r="Q163" s="63">
        <f t="shared" si="54"/>
        <v>21.568999999999999</v>
      </c>
      <c r="R163" s="147">
        <v>1</v>
      </c>
      <c r="S163" s="64">
        <v>1</v>
      </c>
      <c r="T163" s="64"/>
    </row>
    <row r="164" spans="1:20" ht="51" customHeight="1">
      <c r="A164" s="64"/>
      <c r="B164" s="123" t="s">
        <v>838</v>
      </c>
      <c r="C164" s="234" t="s">
        <v>745</v>
      </c>
      <c r="D164" s="57" t="s">
        <v>374</v>
      </c>
      <c r="E164" s="57" t="s">
        <v>375</v>
      </c>
      <c r="F164" s="63">
        <v>53.92</v>
      </c>
      <c r="G164" s="69">
        <v>3</v>
      </c>
      <c r="H164" s="23">
        <f t="shared" si="51"/>
        <v>163.60000000000002</v>
      </c>
      <c r="I164" s="12">
        <v>161.80000000000001</v>
      </c>
      <c r="J164" s="12">
        <v>1.8</v>
      </c>
      <c r="K164" s="28"/>
      <c r="L164" s="41">
        <f t="shared" si="53"/>
        <v>163.60000000000002</v>
      </c>
      <c r="M164" s="63">
        <f t="shared" si="52"/>
        <v>0</v>
      </c>
      <c r="N164" s="63">
        <v>0</v>
      </c>
      <c r="O164" s="63">
        <v>0</v>
      </c>
      <c r="P164" s="63">
        <v>0</v>
      </c>
      <c r="Q164" s="63">
        <f t="shared" si="54"/>
        <v>0</v>
      </c>
      <c r="R164" s="147">
        <v>0</v>
      </c>
      <c r="S164" s="64">
        <v>0</v>
      </c>
      <c r="T164" s="64"/>
    </row>
    <row r="165" spans="1:20" ht="60">
      <c r="A165" s="64"/>
      <c r="B165" s="68" t="s">
        <v>842</v>
      </c>
      <c r="C165" s="234" t="s">
        <v>376</v>
      </c>
      <c r="D165" s="57" t="s">
        <v>377</v>
      </c>
      <c r="E165" s="57" t="s">
        <v>378</v>
      </c>
      <c r="F165" s="63" t="s">
        <v>687</v>
      </c>
      <c r="G165" s="69">
        <v>4720</v>
      </c>
      <c r="H165" s="23">
        <f t="shared" si="51"/>
        <v>74602.5</v>
      </c>
      <c r="I165" s="28">
        <v>73500</v>
      </c>
      <c r="J165" s="28">
        <v>1102.5</v>
      </c>
      <c r="K165" s="12"/>
      <c r="L165" s="41">
        <f t="shared" si="53"/>
        <v>74602.5</v>
      </c>
      <c r="M165" s="63">
        <f t="shared" si="52"/>
        <v>12969.9</v>
      </c>
      <c r="N165" s="63">
        <v>12847.5</v>
      </c>
      <c r="O165" s="63">
        <v>122.4</v>
      </c>
      <c r="P165" s="63"/>
      <c r="Q165" s="63">
        <f t="shared" si="54"/>
        <v>12969.9</v>
      </c>
      <c r="R165" s="147">
        <v>4749</v>
      </c>
      <c r="S165" s="64">
        <v>4585</v>
      </c>
      <c r="T165" s="64"/>
    </row>
    <row r="166" spans="1:20" ht="63.75">
      <c r="A166" s="64"/>
      <c r="B166" s="103" t="s">
        <v>843</v>
      </c>
      <c r="C166" s="234" t="s">
        <v>379</v>
      </c>
      <c r="D166" s="57" t="s">
        <v>380</v>
      </c>
      <c r="E166" s="57" t="s">
        <v>381</v>
      </c>
      <c r="F166" s="63" t="s">
        <v>687</v>
      </c>
      <c r="G166" s="69">
        <v>36</v>
      </c>
      <c r="H166" s="23">
        <f t="shared" si="51"/>
        <v>577.30000000000007</v>
      </c>
      <c r="I166" s="12">
        <v>561.6</v>
      </c>
      <c r="J166" s="12">
        <v>15.7</v>
      </c>
      <c r="K166" s="12"/>
      <c r="L166" s="41">
        <f t="shared" si="53"/>
        <v>577.30000000000007</v>
      </c>
      <c r="M166" s="63">
        <f t="shared" si="52"/>
        <v>76.006</v>
      </c>
      <c r="N166" s="63">
        <v>74.3</v>
      </c>
      <c r="O166" s="63">
        <v>1.706</v>
      </c>
      <c r="P166" s="63"/>
      <c r="Q166" s="63">
        <f t="shared" si="54"/>
        <v>76.006</v>
      </c>
      <c r="R166" s="147">
        <v>27</v>
      </c>
      <c r="S166" s="64">
        <v>27</v>
      </c>
      <c r="T166" s="64"/>
    </row>
    <row r="167" spans="1:20" ht="24">
      <c r="A167" s="64"/>
      <c r="B167" s="529" t="s">
        <v>844</v>
      </c>
      <c r="C167" s="234" t="s">
        <v>382</v>
      </c>
      <c r="D167" s="57" t="s">
        <v>383</v>
      </c>
      <c r="E167" s="57" t="s">
        <v>384</v>
      </c>
      <c r="F167" s="63" t="s">
        <v>688</v>
      </c>
      <c r="G167" s="69">
        <v>11</v>
      </c>
      <c r="H167" s="23">
        <f t="shared" si="51"/>
        <v>382</v>
      </c>
      <c r="I167" s="12">
        <v>377.6</v>
      </c>
      <c r="J167" s="12">
        <v>4.4000000000000004</v>
      </c>
      <c r="K167" s="12"/>
      <c r="L167" s="41">
        <f t="shared" si="53"/>
        <v>382</v>
      </c>
      <c r="M167" s="63">
        <f t="shared" si="52"/>
        <v>57.592999999999996</v>
      </c>
      <c r="N167" s="63">
        <v>57.192999999999998</v>
      </c>
      <c r="O167" s="63">
        <v>0.4</v>
      </c>
      <c r="P167" s="63"/>
      <c r="Q167" s="63">
        <f t="shared" si="54"/>
        <v>57.592999999999996</v>
      </c>
      <c r="R167" s="147">
        <v>10</v>
      </c>
      <c r="S167" s="64">
        <v>10</v>
      </c>
      <c r="T167" s="64"/>
    </row>
    <row r="168" spans="1:20" ht="24.6" customHeight="1">
      <c r="A168" s="64"/>
      <c r="B168" s="530"/>
      <c r="C168" s="234" t="s">
        <v>385</v>
      </c>
      <c r="D168" s="57" t="s">
        <v>386</v>
      </c>
      <c r="E168" s="57" t="s">
        <v>387</v>
      </c>
      <c r="F168" s="63">
        <v>42</v>
      </c>
      <c r="G168" s="69">
        <v>1</v>
      </c>
      <c r="H168" s="23">
        <f t="shared" si="51"/>
        <v>42.5</v>
      </c>
      <c r="I168" s="12">
        <v>42</v>
      </c>
      <c r="J168" s="12">
        <v>0.5</v>
      </c>
      <c r="K168" s="12"/>
      <c r="L168" s="41">
        <f t="shared" si="53"/>
        <v>42.5</v>
      </c>
      <c r="M168" s="63">
        <f t="shared" si="52"/>
        <v>0</v>
      </c>
      <c r="N168" s="63">
        <v>0</v>
      </c>
      <c r="O168" s="63">
        <v>0</v>
      </c>
      <c r="P168" s="63"/>
      <c r="Q168" s="63">
        <f t="shared" ref="Q168:Q186" si="55">O168+N168+P168</f>
        <v>0</v>
      </c>
      <c r="R168" s="147">
        <v>0</v>
      </c>
      <c r="S168" s="64">
        <v>0</v>
      </c>
      <c r="T168" s="64"/>
    </row>
    <row r="169" spans="1:20" ht="24" customHeight="1">
      <c r="A169" s="64"/>
      <c r="B169" s="530"/>
      <c r="C169" s="234" t="s">
        <v>388</v>
      </c>
      <c r="D169" s="57" t="s">
        <v>389</v>
      </c>
      <c r="E169" s="57" t="s">
        <v>390</v>
      </c>
      <c r="F169" s="63" t="s">
        <v>391</v>
      </c>
      <c r="G169" s="69">
        <v>1</v>
      </c>
      <c r="H169" s="23">
        <f t="shared" si="51"/>
        <v>3.1</v>
      </c>
      <c r="I169" s="12">
        <v>3</v>
      </c>
      <c r="J169" s="12">
        <v>0.1</v>
      </c>
      <c r="K169" s="12"/>
      <c r="L169" s="41">
        <f t="shared" si="53"/>
        <v>3.1</v>
      </c>
      <c r="M169" s="63">
        <f t="shared" si="52"/>
        <v>0</v>
      </c>
      <c r="N169" s="63">
        <v>0</v>
      </c>
      <c r="O169" s="63">
        <v>0</v>
      </c>
      <c r="P169" s="63"/>
      <c r="Q169" s="63">
        <f t="shared" si="55"/>
        <v>0</v>
      </c>
      <c r="R169" s="177">
        <v>0</v>
      </c>
      <c r="S169" s="24">
        <v>0</v>
      </c>
      <c r="T169" s="24"/>
    </row>
    <row r="170" spans="1:20" ht="36">
      <c r="A170" s="64"/>
      <c r="B170" s="530"/>
      <c r="C170" s="234" t="s">
        <v>392</v>
      </c>
      <c r="D170" s="57" t="s">
        <v>393</v>
      </c>
      <c r="E170" s="57" t="s">
        <v>394</v>
      </c>
      <c r="F170" s="63" t="s">
        <v>689</v>
      </c>
      <c r="G170" s="69">
        <v>3</v>
      </c>
      <c r="H170" s="23">
        <f t="shared" si="51"/>
        <v>79.5</v>
      </c>
      <c r="I170" s="12">
        <v>78.599999999999994</v>
      </c>
      <c r="J170" s="12">
        <v>0.9</v>
      </c>
      <c r="K170" s="12"/>
      <c r="L170" s="41">
        <f t="shared" si="53"/>
        <v>79.5</v>
      </c>
      <c r="M170" s="63">
        <f t="shared" si="52"/>
        <v>6.44</v>
      </c>
      <c r="N170" s="63">
        <v>6.4</v>
      </c>
      <c r="O170" s="71">
        <v>0.04</v>
      </c>
      <c r="P170" s="63"/>
      <c r="Q170" s="63">
        <f t="shared" si="55"/>
        <v>6.44</v>
      </c>
      <c r="R170" s="177">
        <v>3</v>
      </c>
      <c r="S170" s="24">
        <v>2</v>
      </c>
      <c r="T170" s="24"/>
    </row>
    <row r="171" spans="1:20" ht="24">
      <c r="A171" s="64"/>
      <c r="B171" s="530"/>
      <c r="C171" s="234" t="s">
        <v>395</v>
      </c>
      <c r="D171" s="57" t="s">
        <v>396</v>
      </c>
      <c r="E171" s="57" t="s">
        <v>397</v>
      </c>
      <c r="F171" s="63" t="s">
        <v>690</v>
      </c>
      <c r="G171" s="69">
        <v>125</v>
      </c>
      <c r="H171" s="23">
        <f t="shared" si="51"/>
        <v>2657.8</v>
      </c>
      <c r="I171" s="28">
        <v>2625</v>
      </c>
      <c r="J171" s="28">
        <v>32.799999999999997</v>
      </c>
      <c r="K171" s="28"/>
      <c r="L171" s="41">
        <f t="shared" si="53"/>
        <v>2657.8</v>
      </c>
      <c r="M171" s="63">
        <f>Q171</f>
        <v>674.13099999999997</v>
      </c>
      <c r="N171" s="63">
        <v>670.23099999999999</v>
      </c>
      <c r="O171" s="63">
        <v>3.9</v>
      </c>
      <c r="P171" s="63"/>
      <c r="Q171" s="63">
        <f t="shared" si="55"/>
        <v>674.13099999999997</v>
      </c>
      <c r="R171" s="147">
        <v>130</v>
      </c>
      <c r="S171" s="64">
        <v>121</v>
      </c>
      <c r="T171" s="64"/>
    </row>
    <row r="172" spans="1:20" ht="36">
      <c r="A172" s="64"/>
      <c r="B172" s="531"/>
      <c r="C172" s="234" t="s">
        <v>398</v>
      </c>
      <c r="D172" s="57" t="s">
        <v>399</v>
      </c>
      <c r="E172" s="57" t="s">
        <v>400</v>
      </c>
      <c r="F172" s="63">
        <v>0</v>
      </c>
      <c r="G172" s="69">
        <v>0</v>
      </c>
      <c r="H172" s="23">
        <f t="shared" si="51"/>
        <v>183</v>
      </c>
      <c r="I172" s="12"/>
      <c r="J172" s="12">
        <v>183</v>
      </c>
      <c r="K172" s="12"/>
      <c r="L172" s="41">
        <f t="shared" si="53"/>
        <v>183</v>
      </c>
      <c r="M172" s="63">
        <f>Q172</f>
        <v>24.7</v>
      </c>
      <c r="N172" s="63"/>
      <c r="O172" s="63">
        <v>24.7</v>
      </c>
      <c r="P172" s="63"/>
      <c r="Q172" s="63">
        <f t="shared" si="55"/>
        <v>24.7</v>
      </c>
      <c r="R172" s="177">
        <v>0</v>
      </c>
      <c r="S172" s="24">
        <v>0</v>
      </c>
      <c r="T172" s="24"/>
    </row>
    <row r="173" spans="1:20" ht="42.75" customHeight="1">
      <c r="A173" s="64"/>
      <c r="B173" s="210" t="s">
        <v>845</v>
      </c>
      <c r="C173" s="234" t="s">
        <v>401</v>
      </c>
      <c r="D173" s="57" t="s">
        <v>402</v>
      </c>
      <c r="E173" s="57" t="s">
        <v>403</v>
      </c>
      <c r="F173" s="63" t="s">
        <v>691</v>
      </c>
      <c r="G173" s="69">
        <v>730</v>
      </c>
      <c r="H173" s="23">
        <f t="shared" si="51"/>
        <v>4244.8999999999996</v>
      </c>
      <c r="I173" s="12">
        <v>4182.2</v>
      </c>
      <c r="J173" s="12">
        <v>62.7</v>
      </c>
      <c r="K173" s="12"/>
      <c r="L173" s="28">
        <f>J173+I173+K173</f>
        <v>4244.8999999999996</v>
      </c>
      <c r="M173" s="63">
        <f t="shared" ref="M173:M185" si="56">Q173</f>
        <v>640.86500000000001</v>
      </c>
      <c r="N173" s="63">
        <v>637.26499999999999</v>
      </c>
      <c r="O173" s="63">
        <v>3.6</v>
      </c>
      <c r="P173" s="63"/>
      <c r="Q173" s="63">
        <f t="shared" si="55"/>
        <v>640.86500000000001</v>
      </c>
      <c r="R173" s="218" t="s">
        <v>767</v>
      </c>
      <c r="S173" s="51" t="s">
        <v>951</v>
      </c>
      <c r="T173" s="51"/>
    </row>
    <row r="174" spans="1:20" ht="63.75">
      <c r="A174" s="64"/>
      <c r="B174" s="123" t="s">
        <v>847</v>
      </c>
      <c r="C174" s="234" t="s">
        <v>404</v>
      </c>
      <c r="D174" s="57" t="s">
        <v>405</v>
      </c>
      <c r="E174" s="57" t="s">
        <v>406</v>
      </c>
      <c r="F174" s="63" t="s">
        <v>407</v>
      </c>
      <c r="G174" s="69">
        <v>4</v>
      </c>
      <c r="H174" s="23">
        <f t="shared" si="51"/>
        <v>81</v>
      </c>
      <c r="I174" s="28">
        <v>80</v>
      </c>
      <c r="J174" s="28">
        <v>1</v>
      </c>
      <c r="K174" s="28"/>
      <c r="L174" s="28">
        <f t="shared" ref="L174:L186" si="57">J174+I174+K174</f>
        <v>81</v>
      </c>
      <c r="M174" s="63">
        <f t="shared" si="56"/>
        <v>12.85</v>
      </c>
      <c r="N174" s="63">
        <v>12.85</v>
      </c>
      <c r="O174" s="63"/>
      <c r="P174" s="63"/>
      <c r="Q174" s="63">
        <f t="shared" si="55"/>
        <v>12.85</v>
      </c>
      <c r="R174" s="177">
        <v>1</v>
      </c>
      <c r="S174" s="24">
        <v>0</v>
      </c>
      <c r="T174" s="24"/>
    </row>
    <row r="175" spans="1:20" ht="63.75">
      <c r="A175" s="64"/>
      <c r="B175" s="123" t="s">
        <v>848</v>
      </c>
      <c r="C175" s="234" t="s">
        <v>408</v>
      </c>
      <c r="D175" s="57" t="s">
        <v>409</v>
      </c>
      <c r="E175" s="57" t="s">
        <v>410</v>
      </c>
      <c r="F175" s="63">
        <v>1037</v>
      </c>
      <c r="G175" s="69">
        <v>1</v>
      </c>
      <c r="H175" s="23">
        <f t="shared" si="51"/>
        <v>1049.5</v>
      </c>
      <c r="I175" s="12">
        <v>1037</v>
      </c>
      <c r="J175" s="12">
        <v>12.5</v>
      </c>
      <c r="K175" s="12"/>
      <c r="L175" s="28">
        <f t="shared" si="57"/>
        <v>1049.5</v>
      </c>
      <c r="M175" s="63">
        <f t="shared" si="56"/>
        <v>1037</v>
      </c>
      <c r="N175" s="63">
        <v>1037</v>
      </c>
      <c r="O175" s="63"/>
      <c r="P175" s="63"/>
      <c r="Q175" s="63">
        <f t="shared" si="55"/>
        <v>1037</v>
      </c>
      <c r="R175" s="177">
        <v>1</v>
      </c>
      <c r="S175" s="24">
        <v>0</v>
      </c>
      <c r="T175" s="24"/>
    </row>
    <row r="176" spans="1:20" ht="24" customHeight="1">
      <c r="A176" s="64"/>
      <c r="B176" s="210" t="s">
        <v>849</v>
      </c>
      <c r="C176" s="234" t="s">
        <v>411</v>
      </c>
      <c r="D176" s="57" t="s">
        <v>412</v>
      </c>
      <c r="E176" s="57" t="s">
        <v>413</v>
      </c>
      <c r="F176" s="63" t="s">
        <v>414</v>
      </c>
      <c r="G176" s="69">
        <f>2700+90+1100+140+1</f>
        <v>4031</v>
      </c>
      <c r="H176" s="23">
        <f t="shared" si="51"/>
        <v>67665.2</v>
      </c>
      <c r="I176" s="12">
        <v>66665.2</v>
      </c>
      <c r="J176" s="12">
        <v>1000</v>
      </c>
      <c r="K176" s="12"/>
      <c r="L176" s="28">
        <f t="shared" si="57"/>
        <v>67665.2</v>
      </c>
      <c r="M176" s="63">
        <f t="shared" si="56"/>
        <v>9969.9229999999989</v>
      </c>
      <c r="N176" s="63">
        <v>9902.5229999999992</v>
      </c>
      <c r="O176" s="63">
        <v>67.400000000000006</v>
      </c>
      <c r="P176" s="63"/>
      <c r="Q176" s="63">
        <f t="shared" si="55"/>
        <v>9969.9229999999989</v>
      </c>
      <c r="R176" s="147" t="s">
        <v>768</v>
      </c>
      <c r="S176" s="64" t="s">
        <v>952</v>
      </c>
      <c r="T176" s="64"/>
    </row>
    <row r="177" spans="1:21" ht="63.75">
      <c r="A177" s="64"/>
      <c r="B177" s="123" t="s">
        <v>851</v>
      </c>
      <c r="C177" s="234" t="s">
        <v>415</v>
      </c>
      <c r="D177" s="57" t="s">
        <v>416</v>
      </c>
      <c r="E177" s="57" t="s">
        <v>417</v>
      </c>
      <c r="F177" s="51" t="s">
        <v>418</v>
      </c>
      <c r="G177" s="69">
        <v>15</v>
      </c>
      <c r="H177" s="23">
        <f t="shared" si="51"/>
        <v>425.90000000000003</v>
      </c>
      <c r="I177" s="12">
        <v>421.3</v>
      </c>
      <c r="J177" s="12">
        <v>4.5999999999999996</v>
      </c>
      <c r="K177" s="12"/>
      <c r="L177" s="28">
        <f t="shared" si="57"/>
        <v>425.90000000000003</v>
      </c>
      <c r="M177" s="63">
        <f t="shared" si="56"/>
        <v>44.765000000000001</v>
      </c>
      <c r="N177" s="63">
        <v>44.465000000000003</v>
      </c>
      <c r="O177" s="63">
        <v>0.3</v>
      </c>
      <c r="P177" s="63"/>
      <c r="Q177" s="63">
        <f t="shared" si="55"/>
        <v>44.765000000000001</v>
      </c>
      <c r="R177" s="218" t="s">
        <v>693</v>
      </c>
      <c r="S177" s="51" t="s">
        <v>953</v>
      </c>
      <c r="T177" s="51"/>
      <c r="U177" s="205"/>
    </row>
    <row r="178" spans="1:21" ht="63.75">
      <c r="A178" s="64"/>
      <c r="B178" s="210" t="s">
        <v>852</v>
      </c>
      <c r="C178" s="234" t="s">
        <v>419</v>
      </c>
      <c r="D178" s="57" t="s">
        <v>420</v>
      </c>
      <c r="E178" s="57" t="s">
        <v>421</v>
      </c>
      <c r="F178" s="63" t="s">
        <v>694</v>
      </c>
      <c r="G178" s="69">
        <f>159+120+50+31</f>
        <v>360</v>
      </c>
      <c r="H178" s="23">
        <f t="shared" si="51"/>
        <v>3075.9</v>
      </c>
      <c r="I178" s="12">
        <v>3042.4</v>
      </c>
      <c r="J178" s="12">
        <v>33.5</v>
      </c>
      <c r="K178" s="12"/>
      <c r="L178" s="28">
        <f t="shared" si="57"/>
        <v>3075.9</v>
      </c>
      <c r="M178" s="63">
        <f t="shared" si="56"/>
        <v>333.72199999999998</v>
      </c>
      <c r="N178" s="63">
        <v>332.322</v>
      </c>
      <c r="O178" s="63">
        <v>1.4</v>
      </c>
      <c r="P178" s="63"/>
      <c r="Q178" s="63">
        <f t="shared" si="55"/>
        <v>333.72199999999998</v>
      </c>
      <c r="R178" s="218" t="s">
        <v>770</v>
      </c>
      <c r="S178" s="51" t="s">
        <v>769</v>
      </c>
      <c r="T178" s="51"/>
    </row>
    <row r="179" spans="1:21" ht="24">
      <c r="A179" s="64"/>
      <c r="B179" s="523" t="s">
        <v>854</v>
      </c>
      <c r="C179" s="234" t="s">
        <v>422</v>
      </c>
      <c r="D179" s="57" t="s">
        <v>423</v>
      </c>
      <c r="E179" s="57" t="s">
        <v>424</v>
      </c>
      <c r="F179" s="63">
        <v>117.58</v>
      </c>
      <c r="G179" s="69">
        <v>1</v>
      </c>
      <c r="H179" s="23">
        <f t="shared" si="51"/>
        <v>119.89999999999999</v>
      </c>
      <c r="I179" s="66">
        <v>117.6</v>
      </c>
      <c r="J179" s="66">
        <v>2.2999999999999998</v>
      </c>
      <c r="K179" s="66"/>
      <c r="L179" s="28">
        <f t="shared" si="57"/>
        <v>119.89999999999999</v>
      </c>
      <c r="M179" s="63">
        <f t="shared" si="56"/>
        <v>0</v>
      </c>
      <c r="N179" s="63"/>
      <c r="O179" s="63"/>
      <c r="P179" s="63"/>
      <c r="Q179" s="63">
        <f t="shared" si="55"/>
        <v>0</v>
      </c>
      <c r="R179" s="177">
        <v>0</v>
      </c>
      <c r="S179" s="24">
        <v>0</v>
      </c>
      <c r="T179" s="24"/>
    </row>
    <row r="180" spans="1:21" ht="24">
      <c r="A180" s="64"/>
      <c r="B180" s="523"/>
      <c r="C180" s="234" t="s">
        <v>425</v>
      </c>
      <c r="D180" s="57"/>
      <c r="E180" s="57"/>
      <c r="F180" s="63">
        <v>82.31</v>
      </c>
      <c r="G180" s="69">
        <v>1</v>
      </c>
      <c r="H180" s="23">
        <f>L180</f>
        <v>83.899999999999991</v>
      </c>
      <c r="I180" s="66">
        <v>82.3</v>
      </c>
      <c r="J180" s="66">
        <v>1.6</v>
      </c>
      <c r="K180" s="66"/>
      <c r="L180" s="28">
        <f t="shared" si="57"/>
        <v>83.899999999999991</v>
      </c>
      <c r="M180" s="63">
        <f t="shared" si="56"/>
        <v>0</v>
      </c>
      <c r="N180" s="63"/>
      <c r="O180" s="63"/>
      <c r="P180" s="63"/>
      <c r="Q180" s="63">
        <f t="shared" si="55"/>
        <v>0</v>
      </c>
      <c r="R180" s="177">
        <v>0</v>
      </c>
      <c r="S180" s="24">
        <v>0</v>
      </c>
      <c r="T180" s="24"/>
    </row>
    <row r="181" spans="1:21" ht="24">
      <c r="A181" s="64"/>
      <c r="B181" s="524"/>
      <c r="C181" s="234" t="s">
        <v>426</v>
      </c>
      <c r="D181" s="57"/>
      <c r="E181" s="57"/>
      <c r="F181" s="63">
        <v>58.79</v>
      </c>
      <c r="G181" s="69">
        <v>3</v>
      </c>
      <c r="H181" s="23">
        <f>L181</f>
        <v>179.70000000000002</v>
      </c>
      <c r="I181" s="66">
        <v>176.4</v>
      </c>
      <c r="J181" s="66">
        <v>3.3</v>
      </c>
      <c r="K181" s="66"/>
      <c r="L181" s="28">
        <f t="shared" si="57"/>
        <v>179.70000000000002</v>
      </c>
      <c r="M181" s="63">
        <f t="shared" si="56"/>
        <v>0</v>
      </c>
      <c r="N181" s="63"/>
      <c r="O181" s="63"/>
      <c r="P181" s="63"/>
      <c r="Q181" s="63">
        <f t="shared" si="55"/>
        <v>0</v>
      </c>
      <c r="R181" s="177">
        <v>0</v>
      </c>
      <c r="S181" s="24">
        <v>0</v>
      </c>
      <c r="T181" s="24"/>
      <c r="U181" s="30"/>
    </row>
    <row r="182" spans="1:21" ht="63.75">
      <c r="A182" s="64"/>
      <c r="B182" s="103" t="s">
        <v>834</v>
      </c>
      <c r="C182" s="234" t="s">
        <v>427</v>
      </c>
      <c r="D182" s="57" t="s">
        <v>428</v>
      </c>
      <c r="E182" s="57" t="s">
        <v>429</v>
      </c>
      <c r="F182" s="51" t="s">
        <v>696</v>
      </c>
      <c r="G182" s="206" t="s">
        <v>697</v>
      </c>
      <c r="H182" s="23">
        <f t="shared" si="51"/>
        <v>15.100000000000001</v>
      </c>
      <c r="I182" s="12">
        <v>14.8</v>
      </c>
      <c r="J182" s="12">
        <v>0.3</v>
      </c>
      <c r="K182" s="12"/>
      <c r="L182" s="28">
        <f t="shared" si="57"/>
        <v>15.100000000000001</v>
      </c>
      <c r="M182" s="63">
        <f t="shared" si="56"/>
        <v>2.4159999999999999</v>
      </c>
      <c r="N182" s="63">
        <v>2.4159999999999999</v>
      </c>
      <c r="O182" s="63"/>
      <c r="P182" s="63"/>
      <c r="Q182" s="63">
        <f t="shared" si="55"/>
        <v>2.4159999999999999</v>
      </c>
      <c r="R182" s="218" t="s">
        <v>430</v>
      </c>
      <c r="S182" s="51" t="s">
        <v>430</v>
      </c>
      <c r="T182" s="51"/>
      <c r="U182" s="205"/>
    </row>
    <row r="183" spans="1:21" ht="63.75">
      <c r="A183" s="64"/>
      <c r="B183" s="103" t="s">
        <v>856</v>
      </c>
      <c r="C183" s="234" t="s">
        <v>431</v>
      </c>
      <c r="D183" s="57" t="s">
        <v>432</v>
      </c>
      <c r="E183" s="57" t="s">
        <v>433</v>
      </c>
      <c r="F183" s="63">
        <v>12.5</v>
      </c>
      <c r="G183" s="69">
        <v>225</v>
      </c>
      <c r="H183" s="23">
        <f t="shared" si="51"/>
        <v>34239.4</v>
      </c>
      <c r="I183" s="12">
        <v>33750</v>
      </c>
      <c r="J183" s="12">
        <v>489.4</v>
      </c>
      <c r="K183" s="12"/>
      <c r="L183" s="28">
        <f t="shared" si="57"/>
        <v>34239.4</v>
      </c>
      <c r="M183" s="63">
        <f t="shared" si="56"/>
        <v>5585.4350000000004</v>
      </c>
      <c r="N183" s="63">
        <v>5545.7250000000004</v>
      </c>
      <c r="O183" s="63">
        <v>39.71</v>
      </c>
      <c r="P183" s="63"/>
      <c r="Q183" s="63">
        <f t="shared" si="55"/>
        <v>5585.4350000000004</v>
      </c>
      <c r="R183" s="147" t="s">
        <v>771</v>
      </c>
      <c r="S183" s="51" t="s">
        <v>954</v>
      </c>
      <c r="T183" s="51"/>
    </row>
    <row r="184" spans="1:21" ht="24" customHeight="1">
      <c r="A184" s="64"/>
      <c r="B184" s="210" t="s">
        <v>857</v>
      </c>
      <c r="C184" s="234" t="s">
        <v>434</v>
      </c>
      <c r="D184" s="57" t="s">
        <v>435</v>
      </c>
      <c r="E184" s="57" t="s">
        <v>436</v>
      </c>
      <c r="F184" s="89" t="s">
        <v>699</v>
      </c>
      <c r="G184" s="90" t="s">
        <v>700</v>
      </c>
      <c r="H184" s="23">
        <f t="shared" si="51"/>
        <v>22930</v>
      </c>
      <c r="I184" s="41">
        <v>22811.200000000001</v>
      </c>
      <c r="J184" s="41">
        <v>118.8</v>
      </c>
      <c r="K184" s="41"/>
      <c r="L184" s="28">
        <f t="shared" si="57"/>
        <v>22930</v>
      </c>
      <c r="M184" s="63">
        <f>Q184</f>
        <v>3836.9369999999999</v>
      </c>
      <c r="N184" s="63">
        <v>3827.5369999999998</v>
      </c>
      <c r="O184" s="63">
        <v>9.4</v>
      </c>
      <c r="P184" s="63"/>
      <c r="Q184" s="63">
        <f t="shared" si="55"/>
        <v>3836.9369999999999</v>
      </c>
      <c r="R184" s="147">
        <v>74</v>
      </c>
      <c r="S184" s="64">
        <v>72</v>
      </c>
      <c r="T184" s="64"/>
      <c r="U184" s="207"/>
    </row>
    <row r="185" spans="1:21" ht="63.75">
      <c r="A185" s="64"/>
      <c r="B185" s="103" t="s">
        <v>858</v>
      </c>
      <c r="C185" s="234" t="s">
        <v>437</v>
      </c>
      <c r="D185" s="57" t="s">
        <v>438</v>
      </c>
      <c r="E185" s="57" t="s">
        <v>439</v>
      </c>
      <c r="F185" s="63" t="s">
        <v>440</v>
      </c>
      <c r="G185" s="69">
        <v>10</v>
      </c>
      <c r="H185" s="23">
        <f t="shared" si="51"/>
        <v>424.6</v>
      </c>
      <c r="I185" s="12">
        <v>420</v>
      </c>
      <c r="J185" s="12">
        <v>4.5999999999999996</v>
      </c>
      <c r="K185" s="12"/>
      <c r="L185" s="28">
        <f t="shared" si="57"/>
        <v>424.6</v>
      </c>
      <c r="M185" s="63">
        <f t="shared" si="56"/>
        <v>163.74299999999999</v>
      </c>
      <c r="N185" s="63">
        <v>163.74299999999999</v>
      </c>
      <c r="O185" s="63"/>
      <c r="P185" s="63"/>
      <c r="Q185" s="63">
        <f t="shared" si="55"/>
        <v>163.74299999999999</v>
      </c>
      <c r="R185" s="218" t="s">
        <v>772</v>
      </c>
      <c r="S185" s="51" t="s">
        <v>772</v>
      </c>
      <c r="T185" s="51"/>
    </row>
    <row r="186" spans="1:21" ht="60">
      <c r="A186" s="64"/>
      <c r="B186" s="64" t="s">
        <v>859</v>
      </c>
      <c r="C186" s="234" t="s">
        <v>441</v>
      </c>
      <c r="D186" s="57" t="s">
        <v>442</v>
      </c>
      <c r="E186" s="57" t="s">
        <v>443</v>
      </c>
      <c r="F186" s="63" t="s">
        <v>444</v>
      </c>
      <c r="G186" s="69">
        <v>37</v>
      </c>
      <c r="H186" s="23">
        <f>L186</f>
        <v>1126.7</v>
      </c>
      <c r="I186" s="12">
        <v>1110</v>
      </c>
      <c r="J186" s="12">
        <v>16.7</v>
      </c>
      <c r="K186" s="12"/>
      <c r="L186" s="28">
        <f t="shared" si="57"/>
        <v>1126.7</v>
      </c>
      <c r="M186" s="63">
        <f>Q186</f>
        <v>0</v>
      </c>
      <c r="N186" s="63"/>
      <c r="O186" s="63"/>
      <c r="P186" s="63"/>
      <c r="Q186" s="63">
        <f t="shared" si="55"/>
        <v>0</v>
      </c>
      <c r="R186" s="218" t="s">
        <v>38</v>
      </c>
      <c r="S186" s="51" t="s">
        <v>38</v>
      </c>
      <c r="T186" s="51"/>
    </row>
    <row r="187" spans="1:21">
      <c r="A187" s="64"/>
      <c r="B187" s="64"/>
      <c r="C187" s="234" t="s">
        <v>446</v>
      </c>
      <c r="D187" s="22"/>
      <c r="E187" s="22"/>
      <c r="F187" s="63"/>
      <c r="G187" s="69"/>
      <c r="H187" s="23"/>
      <c r="I187" s="12"/>
      <c r="J187" s="12"/>
      <c r="K187" s="12"/>
      <c r="L187" s="28"/>
      <c r="M187" s="63"/>
      <c r="N187" s="63"/>
      <c r="O187" s="63"/>
      <c r="P187" s="63"/>
      <c r="Q187" s="63"/>
      <c r="R187" s="177"/>
      <c r="S187" s="24"/>
      <c r="T187" s="24"/>
    </row>
    <row r="188" spans="1:21" ht="30.75" customHeight="1">
      <c r="A188" s="64"/>
      <c r="B188" s="522" t="s">
        <v>860</v>
      </c>
      <c r="C188" s="88" t="s">
        <v>447</v>
      </c>
      <c r="D188" s="525" t="s">
        <v>448</v>
      </c>
      <c r="E188" s="525" t="s">
        <v>449</v>
      </c>
      <c r="F188" s="51" t="s">
        <v>701</v>
      </c>
      <c r="G188" s="69">
        <v>30</v>
      </c>
      <c r="H188" s="500">
        <f>I188+J188</f>
        <v>4387.5</v>
      </c>
      <c r="I188" s="528">
        <v>4344.1000000000004</v>
      </c>
      <c r="J188" s="528">
        <v>43.4</v>
      </c>
      <c r="K188" s="528">
        <v>0</v>
      </c>
      <c r="L188" s="528">
        <v>4387.5</v>
      </c>
      <c r="M188" s="63">
        <f>Q188</f>
        <v>519.02</v>
      </c>
      <c r="N188" s="63">
        <v>517.9</v>
      </c>
      <c r="O188" s="63">
        <v>1.1200000000000001</v>
      </c>
      <c r="P188" s="63"/>
      <c r="Q188" s="63">
        <f>O188+N188</f>
        <v>519.02</v>
      </c>
      <c r="R188" s="147">
        <v>32</v>
      </c>
      <c r="S188" s="64">
        <v>26</v>
      </c>
      <c r="T188" s="64"/>
    </row>
    <row r="189" spans="1:21" ht="12" customHeight="1">
      <c r="A189" s="64"/>
      <c r="B189" s="523"/>
      <c r="C189" s="88" t="s">
        <v>773</v>
      </c>
      <c r="D189" s="526"/>
      <c r="E189" s="526"/>
      <c r="F189" s="51"/>
      <c r="G189" s="69"/>
      <c r="H189" s="500"/>
      <c r="I189" s="528"/>
      <c r="J189" s="528"/>
      <c r="K189" s="528"/>
      <c r="L189" s="528"/>
      <c r="M189" s="63"/>
      <c r="N189" s="63"/>
      <c r="O189" s="63"/>
      <c r="P189" s="63"/>
      <c r="Q189" s="63"/>
      <c r="R189" s="147">
        <v>0</v>
      </c>
      <c r="S189" s="64">
        <v>0</v>
      </c>
      <c r="T189" s="64"/>
    </row>
    <row r="190" spans="1:21" ht="24">
      <c r="A190" s="64"/>
      <c r="B190" s="523"/>
      <c r="C190" s="88" t="s">
        <v>450</v>
      </c>
      <c r="D190" s="526"/>
      <c r="E190" s="526"/>
      <c r="F190" s="63">
        <v>539.20000000000005</v>
      </c>
      <c r="G190" s="51" t="s">
        <v>445</v>
      </c>
      <c r="H190" s="500"/>
      <c r="I190" s="528"/>
      <c r="J190" s="528"/>
      <c r="K190" s="528"/>
      <c r="L190" s="528"/>
      <c r="M190" s="44"/>
      <c r="N190" s="44"/>
      <c r="O190" s="44"/>
      <c r="P190" s="63"/>
      <c r="Q190" s="44"/>
      <c r="R190" s="177">
        <v>0</v>
      </c>
      <c r="S190" s="24">
        <v>0</v>
      </c>
      <c r="T190" s="24"/>
    </row>
    <row r="191" spans="1:21" ht="24.75" customHeight="1">
      <c r="A191" s="64"/>
      <c r="B191" s="523"/>
      <c r="C191" s="88" t="s">
        <v>451</v>
      </c>
      <c r="D191" s="526"/>
      <c r="E191" s="526"/>
      <c r="F191" s="63" t="s">
        <v>702</v>
      </c>
      <c r="G191" s="69">
        <v>28</v>
      </c>
      <c r="H191" s="23"/>
      <c r="I191" s="41"/>
      <c r="J191" s="41"/>
      <c r="K191" s="41"/>
      <c r="L191" s="41"/>
      <c r="M191" s="63"/>
      <c r="N191" s="63"/>
      <c r="O191" s="63"/>
      <c r="P191" s="63"/>
      <c r="Q191" s="44"/>
      <c r="R191" s="177">
        <v>3</v>
      </c>
      <c r="S191" s="24">
        <v>2</v>
      </c>
      <c r="T191" s="24"/>
    </row>
    <row r="192" spans="1:21" ht="25.15" customHeight="1">
      <c r="A192" s="64"/>
      <c r="B192" s="524"/>
      <c r="C192" s="88" t="s">
        <v>452</v>
      </c>
      <c r="D192" s="527"/>
      <c r="E192" s="527"/>
      <c r="F192" s="63" t="s">
        <v>453</v>
      </c>
      <c r="G192" s="69">
        <v>25</v>
      </c>
      <c r="H192" s="23"/>
      <c r="I192" s="41"/>
      <c r="J192" s="41"/>
      <c r="K192" s="41"/>
      <c r="L192" s="41"/>
      <c r="M192" s="63"/>
      <c r="N192" s="63"/>
      <c r="O192" s="63"/>
      <c r="P192" s="63"/>
      <c r="Q192" s="44"/>
      <c r="R192" s="177">
        <v>2</v>
      </c>
      <c r="S192" s="24">
        <v>1</v>
      </c>
      <c r="T192" s="24"/>
    </row>
    <row r="193" spans="1:23" ht="12" customHeight="1">
      <c r="A193" s="64"/>
      <c r="B193" s="522" t="s">
        <v>844</v>
      </c>
      <c r="C193" s="234" t="s">
        <v>454</v>
      </c>
      <c r="D193" s="57" t="s">
        <v>455</v>
      </c>
      <c r="E193" s="57" t="s">
        <v>456</v>
      </c>
      <c r="F193" s="51" t="s">
        <v>703</v>
      </c>
      <c r="G193" s="69">
        <v>53</v>
      </c>
      <c r="H193" s="23">
        <f t="shared" si="51"/>
        <v>516.20000000000005</v>
      </c>
      <c r="I193" s="12">
        <v>510.8</v>
      </c>
      <c r="J193" s="12">
        <v>5.4</v>
      </c>
      <c r="K193" s="12"/>
      <c r="L193" s="12">
        <f>J193+I193+K193</f>
        <v>516.20000000000005</v>
      </c>
      <c r="M193" s="63">
        <f t="shared" ref="M193:M199" si="58">Q193</f>
        <v>77.909000000000006</v>
      </c>
      <c r="N193" s="63">
        <v>77.909000000000006</v>
      </c>
      <c r="O193" s="63"/>
      <c r="P193" s="63"/>
      <c r="Q193" s="63">
        <f t="shared" ref="Q193:Q199" si="59">O193+N193+P193</f>
        <v>77.909000000000006</v>
      </c>
      <c r="R193" s="177">
        <v>6</v>
      </c>
      <c r="S193" s="24">
        <v>5</v>
      </c>
      <c r="T193" s="24"/>
    </row>
    <row r="194" spans="1:23" ht="24">
      <c r="A194" s="64"/>
      <c r="B194" s="523"/>
      <c r="C194" s="234" t="s">
        <v>457</v>
      </c>
      <c r="D194" s="57" t="s">
        <v>458</v>
      </c>
      <c r="E194" s="57" t="s">
        <v>459</v>
      </c>
      <c r="F194" s="63" t="s">
        <v>704</v>
      </c>
      <c r="G194" s="69">
        <v>450</v>
      </c>
      <c r="H194" s="23">
        <f t="shared" si="51"/>
        <v>15919.8</v>
      </c>
      <c r="I194" s="12">
        <v>15700</v>
      </c>
      <c r="J194" s="12">
        <v>219.8</v>
      </c>
      <c r="K194" s="12"/>
      <c r="L194" s="12">
        <f t="shared" ref="L194:L198" si="60">J194+I194+K194</f>
        <v>15919.8</v>
      </c>
      <c r="M194" s="63">
        <f t="shared" si="58"/>
        <v>2762.5949999999998</v>
      </c>
      <c r="N194" s="63">
        <v>2745.6</v>
      </c>
      <c r="O194" s="63">
        <v>16.995000000000001</v>
      </c>
      <c r="P194" s="63"/>
      <c r="Q194" s="63">
        <f t="shared" si="59"/>
        <v>2762.5949999999998</v>
      </c>
      <c r="R194" s="147">
        <v>509</v>
      </c>
      <c r="S194" s="64">
        <v>434</v>
      </c>
      <c r="T194" s="64"/>
    </row>
    <row r="195" spans="1:23" ht="36.75" customHeight="1">
      <c r="A195" s="64"/>
      <c r="B195" s="523"/>
      <c r="C195" s="234" t="s">
        <v>460</v>
      </c>
      <c r="D195" s="57"/>
      <c r="E195" s="57" t="s">
        <v>461</v>
      </c>
      <c r="F195" s="63" t="s">
        <v>462</v>
      </c>
      <c r="G195" s="69">
        <v>53</v>
      </c>
      <c r="H195" s="23">
        <f t="shared" si="51"/>
        <v>16806.2</v>
      </c>
      <c r="I195" s="12">
        <v>16726.900000000001</v>
      </c>
      <c r="J195" s="12">
        <v>79.3</v>
      </c>
      <c r="K195" s="12"/>
      <c r="L195" s="12">
        <f t="shared" si="60"/>
        <v>16806.2</v>
      </c>
      <c r="M195" s="63">
        <f t="shared" si="58"/>
        <v>1371.13</v>
      </c>
      <c r="N195" s="63">
        <v>1371.13</v>
      </c>
      <c r="O195" s="63"/>
      <c r="P195" s="63"/>
      <c r="Q195" s="63">
        <f t="shared" si="59"/>
        <v>1371.13</v>
      </c>
      <c r="R195" s="147">
        <v>52</v>
      </c>
      <c r="S195" s="64">
        <v>9</v>
      </c>
      <c r="T195" s="64"/>
      <c r="W195" s="15"/>
    </row>
    <row r="196" spans="1:23" ht="69" customHeight="1">
      <c r="A196" s="64"/>
      <c r="B196" s="523"/>
      <c r="C196" s="234" t="s">
        <v>463</v>
      </c>
      <c r="D196" s="57"/>
      <c r="E196" s="57" t="s">
        <v>464</v>
      </c>
      <c r="F196" s="63" t="s">
        <v>722</v>
      </c>
      <c r="G196" s="69">
        <v>10</v>
      </c>
      <c r="H196" s="23">
        <f t="shared" si="51"/>
        <v>2272.5</v>
      </c>
      <c r="I196" s="12">
        <v>1840</v>
      </c>
      <c r="J196" s="12"/>
      <c r="K196" s="12">
        <v>432.5</v>
      </c>
      <c r="L196" s="12">
        <f t="shared" si="60"/>
        <v>2272.5</v>
      </c>
      <c r="M196" s="63">
        <f t="shared" si="58"/>
        <v>219.45500000000001</v>
      </c>
      <c r="N196" s="63">
        <v>132.95500000000001</v>
      </c>
      <c r="O196" s="63"/>
      <c r="P196" s="63">
        <v>86.5</v>
      </c>
      <c r="Q196" s="63">
        <f t="shared" si="59"/>
        <v>219.45500000000001</v>
      </c>
      <c r="R196" s="226">
        <f>1+4</f>
        <v>5</v>
      </c>
      <c r="S196" s="53">
        <v>4</v>
      </c>
      <c r="T196" s="53"/>
    </row>
    <row r="197" spans="1:23" ht="73.5" customHeight="1">
      <c r="A197" s="64"/>
      <c r="B197" s="523"/>
      <c r="C197" s="234" t="s">
        <v>465</v>
      </c>
      <c r="D197" s="57" t="s">
        <v>466</v>
      </c>
      <c r="E197" s="57" t="s">
        <v>620</v>
      </c>
      <c r="F197" s="63" t="s">
        <v>467</v>
      </c>
      <c r="G197" s="69">
        <v>288</v>
      </c>
      <c r="H197" s="23">
        <v>288</v>
      </c>
      <c r="I197" s="12"/>
      <c r="J197" s="12"/>
      <c r="K197" s="12">
        <v>288</v>
      </c>
      <c r="L197" s="12">
        <f t="shared" si="60"/>
        <v>288</v>
      </c>
      <c r="M197" s="63">
        <f t="shared" si="58"/>
        <v>48</v>
      </c>
      <c r="N197" s="63"/>
      <c r="O197" s="63"/>
      <c r="P197" s="63">
        <v>48</v>
      </c>
      <c r="Q197" s="63">
        <f t="shared" si="59"/>
        <v>48</v>
      </c>
      <c r="R197" s="177">
        <v>18</v>
      </c>
      <c r="S197" s="24">
        <v>18</v>
      </c>
      <c r="T197" s="24"/>
    </row>
    <row r="198" spans="1:23" ht="37.15" customHeight="1">
      <c r="A198" s="64"/>
      <c r="B198" s="523"/>
      <c r="C198" s="234" t="s">
        <v>468</v>
      </c>
      <c r="D198" s="69"/>
      <c r="E198" s="69" t="s">
        <v>469</v>
      </c>
      <c r="F198" s="51">
        <v>1.54</v>
      </c>
      <c r="G198" s="69">
        <v>300</v>
      </c>
      <c r="H198" s="23">
        <f t="shared" si="51"/>
        <v>462</v>
      </c>
      <c r="I198" s="12">
        <v>462</v>
      </c>
      <c r="J198" s="12"/>
      <c r="K198" s="12"/>
      <c r="L198" s="12">
        <f t="shared" si="60"/>
        <v>462</v>
      </c>
      <c r="M198" s="63">
        <f t="shared" si="58"/>
        <v>0</v>
      </c>
      <c r="N198" s="63"/>
      <c r="O198" s="63"/>
      <c r="P198" s="63"/>
      <c r="Q198" s="63">
        <f t="shared" si="59"/>
        <v>0</v>
      </c>
      <c r="R198" s="177">
        <v>51</v>
      </c>
      <c r="S198" s="24">
        <v>29</v>
      </c>
      <c r="T198" s="24"/>
      <c r="V198" s="208"/>
    </row>
    <row r="199" spans="1:23" ht="37.15" customHeight="1">
      <c r="A199" s="64"/>
      <c r="B199" s="524"/>
      <c r="C199" s="234" t="s">
        <v>470</v>
      </c>
      <c r="D199" s="69" t="s">
        <v>471</v>
      </c>
      <c r="E199" s="69" t="s">
        <v>622</v>
      </c>
      <c r="F199" s="51" t="s">
        <v>472</v>
      </c>
      <c r="G199" s="69">
        <v>240</v>
      </c>
      <c r="H199" s="12">
        <v>701.6</v>
      </c>
      <c r="I199" s="12"/>
      <c r="J199" s="12"/>
      <c r="K199" s="12">
        <v>701.6</v>
      </c>
      <c r="L199" s="12">
        <v>701.6</v>
      </c>
      <c r="M199" s="63">
        <f t="shared" si="58"/>
        <v>58.4</v>
      </c>
      <c r="N199" s="63"/>
      <c r="O199" s="63"/>
      <c r="P199" s="63">
        <v>58.4</v>
      </c>
      <c r="Q199" s="63">
        <f t="shared" si="59"/>
        <v>58.4</v>
      </c>
      <c r="R199" s="218" t="s">
        <v>778</v>
      </c>
      <c r="S199" s="51" t="s">
        <v>778</v>
      </c>
      <c r="T199" s="51"/>
      <c r="U199" s="208"/>
      <c r="V199" s="208"/>
    </row>
    <row r="200" spans="1:23" s="11" customFormat="1" ht="21.75" customHeight="1">
      <c r="A200" s="67"/>
      <c r="B200" s="77" t="s">
        <v>23</v>
      </c>
      <c r="C200" s="77"/>
      <c r="D200" s="38"/>
      <c r="E200" s="38"/>
      <c r="F200" s="65"/>
      <c r="G200" s="65"/>
      <c r="H200" s="38">
        <f t="shared" ref="H200:N200" si="61">H199+H198+H197+H196+H195+H194+H193+H188+H186+H185+H184+H183+H182+H181+H180+H179+H178+H177+H176+H175+H174+H173+H172+H171+H170+H169+H168+H167+H166+H165+H164+H163+H162+H161+H160+H159+H158+H157+H156+H155+H154+H153+H152+H151+H150+H149+H148+H147</f>
        <v>1113114.5</v>
      </c>
      <c r="I200" s="38">
        <f t="shared" si="61"/>
        <v>1094442</v>
      </c>
      <c r="J200" s="38">
        <f>J199+J198+J197+J196+J195+J194+J193+J188+J186+J185+J184+J183+J182+J181+J180+J179+J178+J177+J176+J175+J174+J173+J172+J171+J170+J169+J168+J167+J166+J165+J164+J163+J162+J161+J160+J159+J158+J157+J156+J155+J154+J153+J152+J151+J150+J149+J148+J147</f>
        <v>17250.400000000001</v>
      </c>
      <c r="K200" s="38">
        <f t="shared" si="61"/>
        <v>1422.1</v>
      </c>
      <c r="L200" s="38">
        <f t="shared" si="61"/>
        <v>1113114.5</v>
      </c>
      <c r="M200" s="38">
        <f t="shared" si="61"/>
        <v>164048.965</v>
      </c>
      <c r="N200" s="38">
        <f t="shared" si="61"/>
        <v>162301.12100000001</v>
      </c>
      <c r="O200" s="38">
        <f>O199+O198+O197+O196+O195+O194+O193+O187+O188+O186+O185+O184+O183+O182+O181+O180+O179+O178+O177+O176+O175+O174+O173+O172+O171+O170+O169+O168+O167+O166+O165+O164+O163+O162+O161+O160+O159+O158+O157+O156+O155+O154+O153+O152+O151+O150+O149+O148+O147</f>
        <v>1554.9439999999997</v>
      </c>
      <c r="P200" s="38">
        <f>P199+P198+P197+P196+P195+P194+P193+P187+P186+P185+P184+P183+P182+P181+P180+P179+P178+P177+P176+P175+P174+P173+P172+P171+P170+P169+P168+P167+P166+P165+P164+P163+P162+P161+P160+P159+P158+P157+P156+P155+P154+P153+P152+P151+P150+P149+P148+P147</f>
        <v>192.9</v>
      </c>
      <c r="Q200" s="38">
        <f>Q199+Q198+Q197+Q196+Q195+Q194+Q193+Q188+Q186+Q185+Q184+Q183+Q182+Q181+Q180+Q179+Q178+Q177+Q176+Q175+Q174+Q173+Q172+Q171+Q170+Q169+Q168+Q167+Q166+Q165+Q164+Q163+Q162+Q161+Q160+Q159+Q158+Q157+Q156+Q155+Q154+Q153+Q152+Q151+Q150+Q149+Q148+Q147</f>
        <v>164048.965</v>
      </c>
      <c r="R200" s="179"/>
      <c r="S200" s="38"/>
      <c r="T200" s="38"/>
    </row>
    <row r="201" spans="1:23" ht="24">
      <c r="A201" s="507" t="s">
        <v>473</v>
      </c>
      <c r="B201" s="529" t="s">
        <v>474</v>
      </c>
      <c r="C201" s="234" t="s">
        <v>475</v>
      </c>
      <c r="D201" s="532" t="s">
        <v>476</v>
      </c>
      <c r="E201" s="532" t="s">
        <v>477</v>
      </c>
      <c r="F201" s="63">
        <v>20</v>
      </c>
      <c r="G201" s="499" t="s">
        <v>705</v>
      </c>
      <c r="H201" s="502">
        <f>L201</f>
        <v>625</v>
      </c>
      <c r="I201" s="533">
        <v>615</v>
      </c>
      <c r="J201" s="533">
        <v>10</v>
      </c>
      <c r="K201" s="533"/>
      <c r="L201" s="533">
        <f>I201+J201+K201</f>
        <v>625</v>
      </c>
      <c r="M201" s="515">
        <f>Q201</f>
        <v>92.43</v>
      </c>
      <c r="N201" s="515">
        <v>92.43</v>
      </c>
      <c r="O201" s="516">
        <v>0.57199999999999995</v>
      </c>
      <c r="P201" s="515"/>
      <c r="Q201" s="515">
        <f>N201+P201</f>
        <v>92.43</v>
      </c>
      <c r="R201" s="177">
        <v>4</v>
      </c>
      <c r="S201" s="24">
        <v>4</v>
      </c>
      <c r="T201" s="24"/>
    </row>
    <row r="202" spans="1:23" ht="24">
      <c r="A202" s="507"/>
      <c r="B202" s="530"/>
      <c r="C202" s="234" t="s">
        <v>479</v>
      </c>
      <c r="D202" s="532"/>
      <c r="E202" s="532"/>
      <c r="F202" s="63">
        <v>21</v>
      </c>
      <c r="G202" s="499"/>
      <c r="H202" s="502"/>
      <c r="I202" s="533"/>
      <c r="J202" s="533"/>
      <c r="K202" s="533"/>
      <c r="L202" s="533"/>
      <c r="M202" s="515"/>
      <c r="N202" s="515"/>
      <c r="O202" s="517"/>
      <c r="P202" s="515"/>
      <c r="Q202" s="515"/>
      <c r="R202" s="177">
        <v>3</v>
      </c>
      <c r="S202" s="24">
        <v>3</v>
      </c>
      <c r="T202" s="24"/>
    </row>
    <row r="203" spans="1:23" ht="24">
      <c r="A203" s="507"/>
      <c r="B203" s="530"/>
      <c r="C203" s="234" t="s">
        <v>480</v>
      </c>
      <c r="D203" s="532"/>
      <c r="E203" s="532"/>
      <c r="F203" s="63">
        <v>2</v>
      </c>
      <c r="G203" s="69">
        <v>20</v>
      </c>
      <c r="H203" s="66">
        <f t="shared" ref="H203:H208" si="62">L203</f>
        <v>486.4</v>
      </c>
      <c r="I203" s="12">
        <v>480</v>
      </c>
      <c r="J203" s="12">
        <v>6.4</v>
      </c>
      <c r="K203" s="12"/>
      <c r="L203" s="12">
        <f t="shared" ref="L203:L208" si="63">I203+J203+K203</f>
        <v>486.4</v>
      </c>
      <c r="M203" s="63">
        <f>N203+O201</f>
        <v>106.572</v>
      </c>
      <c r="N203" s="63">
        <v>106</v>
      </c>
      <c r="O203" s="518"/>
      <c r="P203" s="63"/>
      <c r="Q203" s="63">
        <f>N203+O201</f>
        <v>106.572</v>
      </c>
      <c r="R203" s="147">
        <v>26</v>
      </c>
      <c r="S203" s="64">
        <v>25</v>
      </c>
      <c r="T203" s="64"/>
      <c r="U203" s="31"/>
    </row>
    <row r="204" spans="1:23">
      <c r="A204" s="507"/>
      <c r="B204" s="530"/>
      <c r="C204" s="234" t="s">
        <v>481</v>
      </c>
      <c r="D204" s="57" t="s">
        <v>482</v>
      </c>
      <c r="E204" s="57" t="s">
        <v>483</v>
      </c>
      <c r="F204" s="63">
        <v>3</v>
      </c>
      <c r="G204" s="69">
        <v>790</v>
      </c>
      <c r="H204" s="23">
        <f t="shared" si="62"/>
        <v>28890</v>
      </c>
      <c r="I204" s="12">
        <v>28440</v>
      </c>
      <c r="J204" s="12">
        <v>450</v>
      </c>
      <c r="K204" s="12"/>
      <c r="L204" s="12">
        <f t="shared" si="63"/>
        <v>28890</v>
      </c>
      <c r="M204" s="63">
        <f>Q204</f>
        <v>4387.2</v>
      </c>
      <c r="N204" s="63">
        <v>4342</v>
      </c>
      <c r="O204" s="63">
        <v>45.2</v>
      </c>
      <c r="P204" s="63"/>
      <c r="Q204" s="63">
        <f t="shared" ref="Q204:Q208" si="64">N204+O204</f>
        <v>4387.2</v>
      </c>
      <c r="R204" s="147">
        <v>717</v>
      </c>
      <c r="S204" s="64">
        <v>713</v>
      </c>
      <c r="T204" s="64"/>
      <c r="U204" s="31"/>
    </row>
    <row r="205" spans="1:23" ht="24">
      <c r="A205" s="507"/>
      <c r="B205" s="530"/>
      <c r="C205" s="234" t="s">
        <v>484</v>
      </c>
      <c r="D205" s="57" t="s">
        <v>485</v>
      </c>
      <c r="E205" s="57" t="s">
        <v>486</v>
      </c>
      <c r="F205" s="63">
        <v>10</v>
      </c>
      <c r="G205" s="69">
        <v>300</v>
      </c>
      <c r="H205" s="23">
        <f t="shared" si="62"/>
        <v>3075</v>
      </c>
      <c r="I205" s="12">
        <v>3000</v>
      </c>
      <c r="J205" s="12">
        <v>75</v>
      </c>
      <c r="K205" s="12"/>
      <c r="L205" s="12">
        <f t="shared" si="63"/>
        <v>3075</v>
      </c>
      <c r="M205" s="63">
        <f>Q205</f>
        <v>401.2</v>
      </c>
      <c r="N205" s="63">
        <v>400</v>
      </c>
      <c r="O205" s="63">
        <v>1.2</v>
      </c>
      <c r="P205" s="63"/>
      <c r="Q205" s="63">
        <f t="shared" si="64"/>
        <v>401.2</v>
      </c>
      <c r="R205" s="177">
        <v>40</v>
      </c>
      <c r="S205" s="24">
        <v>31</v>
      </c>
      <c r="T205" s="24"/>
      <c r="U205" s="31"/>
    </row>
    <row r="206" spans="1:23" ht="34.5" customHeight="1">
      <c r="A206" s="507"/>
      <c r="B206" s="530"/>
      <c r="C206" s="234" t="s">
        <v>487</v>
      </c>
      <c r="D206" s="57" t="s">
        <v>488</v>
      </c>
      <c r="E206" s="57" t="s">
        <v>489</v>
      </c>
      <c r="F206" s="63">
        <v>6</v>
      </c>
      <c r="G206" s="69">
        <v>75</v>
      </c>
      <c r="H206" s="23">
        <f t="shared" si="62"/>
        <v>5459.4</v>
      </c>
      <c r="I206" s="12">
        <v>5400</v>
      </c>
      <c r="J206" s="12">
        <v>59.4</v>
      </c>
      <c r="K206" s="12"/>
      <c r="L206" s="12">
        <f t="shared" si="63"/>
        <v>5459.4</v>
      </c>
      <c r="M206" s="63">
        <f>Q206</f>
        <v>814.5</v>
      </c>
      <c r="N206" s="63">
        <v>810</v>
      </c>
      <c r="O206" s="63">
        <v>4.5</v>
      </c>
      <c r="P206" s="63"/>
      <c r="Q206" s="63">
        <f t="shared" si="64"/>
        <v>814.5</v>
      </c>
      <c r="R206" s="147" t="s">
        <v>775</v>
      </c>
      <c r="S206" s="51" t="s">
        <v>966</v>
      </c>
      <c r="T206" s="51"/>
    </row>
    <row r="207" spans="1:23" ht="34.5" customHeight="1">
      <c r="A207" s="507"/>
      <c r="B207" s="530"/>
      <c r="C207" s="234" t="s">
        <v>490</v>
      </c>
      <c r="D207" s="57" t="s">
        <v>491</v>
      </c>
      <c r="E207" s="57" t="s">
        <v>492</v>
      </c>
      <c r="F207" s="63">
        <v>2400</v>
      </c>
      <c r="G207" s="69">
        <v>718</v>
      </c>
      <c r="H207" s="23">
        <f t="shared" si="62"/>
        <v>2107.6</v>
      </c>
      <c r="I207" s="12">
        <v>2107.6</v>
      </c>
      <c r="J207" s="12"/>
      <c r="K207" s="12"/>
      <c r="L207" s="12">
        <f t="shared" si="63"/>
        <v>2107.6</v>
      </c>
      <c r="M207" s="63">
        <f>Q207</f>
        <v>233.6</v>
      </c>
      <c r="N207" s="63">
        <v>233.6</v>
      </c>
      <c r="O207" s="63"/>
      <c r="P207" s="63"/>
      <c r="Q207" s="63">
        <f t="shared" si="64"/>
        <v>233.6</v>
      </c>
      <c r="R207" s="147">
        <v>288</v>
      </c>
      <c r="S207" s="64">
        <v>288</v>
      </c>
      <c r="T207" s="64"/>
    </row>
    <row r="208" spans="1:23" ht="24">
      <c r="A208" s="507"/>
      <c r="B208" s="531"/>
      <c r="C208" s="234" t="s">
        <v>493</v>
      </c>
      <c r="D208" s="57" t="s">
        <v>494</v>
      </c>
      <c r="E208" s="57" t="s">
        <v>495</v>
      </c>
      <c r="F208" s="51">
        <v>3.75</v>
      </c>
      <c r="G208" s="69">
        <v>10</v>
      </c>
      <c r="H208" s="23">
        <f t="shared" si="62"/>
        <v>37.5</v>
      </c>
      <c r="I208" s="12">
        <v>37.5</v>
      </c>
      <c r="J208" s="12"/>
      <c r="K208" s="12"/>
      <c r="L208" s="12">
        <f t="shared" si="63"/>
        <v>37.5</v>
      </c>
      <c r="M208" s="63">
        <f>Q208</f>
        <v>0</v>
      </c>
      <c r="N208" s="63"/>
      <c r="O208" s="63"/>
      <c r="P208" s="63"/>
      <c r="Q208" s="63">
        <f t="shared" si="64"/>
        <v>0</v>
      </c>
      <c r="R208" s="177">
        <v>0</v>
      </c>
      <c r="S208" s="24">
        <v>0</v>
      </c>
      <c r="T208" s="24"/>
    </row>
    <row r="209" spans="1:20" s="11" customFormat="1" ht="19.5" customHeight="1">
      <c r="A209" s="65"/>
      <c r="B209" s="77" t="s">
        <v>23</v>
      </c>
      <c r="C209" s="77"/>
      <c r="D209" s="38"/>
      <c r="E209" s="38"/>
      <c r="F209" s="65"/>
      <c r="G209" s="65"/>
      <c r="H209" s="38">
        <f>H208+H207+H206+H205+H204+H203+H202+H201</f>
        <v>40680.9</v>
      </c>
      <c r="I209" s="38">
        <f>I208+I207+I206+I205+I204+I203+I202+I201</f>
        <v>40080.1</v>
      </c>
      <c r="J209" s="38">
        <f t="shared" ref="J209:Q209" si="65">J208+J207+J206+J205+J204+J203+J202+J201</f>
        <v>600.79999999999995</v>
      </c>
      <c r="K209" s="38">
        <f t="shared" si="65"/>
        <v>0</v>
      </c>
      <c r="L209" s="38">
        <f t="shared" si="65"/>
        <v>40680.9</v>
      </c>
      <c r="M209" s="38">
        <f t="shared" si="65"/>
        <v>6035.5020000000004</v>
      </c>
      <c r="N209" s="38">
        <f t="shared" si="65"/>
        <v>5984.0300000000007</v>
      </c>
      <c r="O209" s="38">
        <f>O208+O207+O206+O205+O204+O201+O202</f>
        <v>51.472000000000008</v>
      </c>
      <c r="P209" s="38">
        <f t="shared" si="65"/>
        <v>0</v>
      </c>
      <c r="Q209" s="38">
        <f t="shared" si="65"/>
        <v>6035.5020000000004</v>
      </c>
      <c r="R209" s="179"/>
      <c r="S209" s="38"/>
      <c r="T209" s="38"/>
    </row>
    <row r="210" spans="1:20" ht="58.9" customHeight="1">
      <c r="A210" s="507" t="s">
        <v>496</v>
      </c>
      <c r="B210" s="506" t="s">
        <v>971</v>
      </c>
      <c r="C210" s="234" t="s">
        <v>497</v>
      </c>
      <c r="D210" s="505" t="s">
        <v>498</v>
      </c>
      <c r="E210" s="505" t="s">
        <v>499</v>
      </c>
      <c r="F210" s="63">
        <v>350</v>
      </c>
      <c r="G210" s="69">
        <v>0</v>
      </c>
      <c r="H210" s="23">
        <f>L210</f>
        <v>0</v>
      </c>
      <c r="I210" s="66"/>
      <c r="J210" s="66"/>
      <c r="K210" s="66"/>
      <c r="L210" s="12">
        <f>I210+J210+K210</f>
        <v>0</v>
      </c>
      <c r="M210" s="63">
        <f>Q210</f>
        <v>0</v>
      </c>
      <c r="N210" s="63">
        <v>0</v>
      </c>
      <c r="O210" s="63">
        <v>0</v>
      </c>
      <c r="P210" s="63">
        <v>0</v>
      </c>
      <c r="Q210" s="63">
        <f>O210+N210</f>
        <v>0</v>
      </c>
      <c r="R210" s="177">
        <v>0</v>
      </c>
      <c r="S210" s="24">
        <v>0</v>
      </c>
      <c r="T210" s="24"/>
    </row>
    <row r="211" spans="1:20" ht="50.45" customHeight="1">
      <c r="A211" s="507"/>
      <c r="B211" s="506"/>
      <c r="C211" s="234" t="s">
        <v>500</v>
      </c>
      <c r="D211" s="505"/>
      <c r="E211" s="505"/>
      <c r="F211" s="63" t="s">
        <v>706</v>
      </c>
      <c r="G211" s="69">
        <v>3</v>
      </c>
      <c r="H211" s="23">
        <f>L211</f>
        <v>50.8</v>
      </c>
      <c r="I211" s="66">
        <v>50.8</v>
      </c>
      <c r="J211" s="66"/>
      <c r="K211" s="66"/>
      <c r="L211" s="12">
        <f>I211+J211+K211</f>
        <v>50.8</v>
      </c>
      <c r="M211" s="63">
        <f>Q211</f>
        <v>13.61</v>
      </c>
      <c r="N211" s="63">
        <v>13.61</v>
      </c>
      <c r="O211" s="63"/>
      <c r="P211" s="63"/>
      <c r="Q211" s="63">
        <f>O211+N211</f>
        <v>13.61</v>
      </c>
      <c r="R211" s="147">
        <v>2</v>
      </c>
      <c r="S211" s="64">
        <v>2</v>
      </c>
      <c r="T211" s="64"/>
    </row>
    <row r="212" spans="1:20" s="11" customFormat="1">
      <c r="A212" s="67"/>
      <c r="B212" s="77" t="s">
        <v>23</v>
      </c>
      <c r="C212" s="77"/>
      <c r="D212" s="65"/>
      <c r="E212" s="65"/>
      <c r="F212" s="65"/>
      <c r="G212" s="65"/>
      <c r="H212" s="65">
        <f>SUM(H210:H211)</f>
        <v>50.8</v>
      </c>
      <c r="I212" s="65">
        <f t="shared" ref="I212:Q212" si="66">SUM(I210:I211)</f>
        <v>50.8</v>
      </c>
      <c r="J212" s="65">
        <f t="shared" si="66"/>
        <v>0</v>
      </c>
      <c r="K212" s="65">
        <f t="shared" si="66"/>
        <v>0</v>
      </c>
      <c r="L212" s="65">
        <f t="shared" si="66"/>
        <v>50.8</v>
      </c>
      <c r="M212" s="65">
        <f t="shared" si="66"/>
        <v>13.61</v>
      </c>
      <c r="N212" s="65">
        <f t="shared" si="66"/>
        <v>13.61</v>
      </c>
      <c r="O212" s="65">
        <f t="shared" si="66"/>
        <v>0</v>
      </c>
      <c r="P212" s="65">
        <f t="shared" si="66"/>
        <v>0</v>
      </c>
      <c r="Q212" s="65">
        <f t="shared" si="66"/>
        <v>13.61</v>
      </c>
      <c r="R212" s="175"/>
      <c r="S212" s="65"/>
      <c r="T212" s="65"/>
    </row>
    <row r="213" spans="1:20" ht="168">
      <c r="A213" s="507" t="s">
        <v>501</v>
      </c>
      <c r="B213" s="507" t="s">
        <v>502</v>
      </c>
      <c r="C213" s="163" t="s">
        <v>503</v>
      </c>
      <c r="D213" s="107" t="s">
        <v>504</v>
      </c>
      <c r="E213" s="164" t="s">
        <v>505</v>
      </c>
      <c r="F213" s="63" t="s">
        <v>506</v>
      </c>
      <c r="G213" s="69">
        <v>2384</v>
      </c>
      <c r="H213" s="23">
        <f t="shared" ref="H213:H220" si="67">L213</f>
        <v>87129.700000000012</v>
      </c>
      <c r="I213" s="66">
        <v>85842.1</v>
      </c>
      <c r="J213" s="66">
        <v>1287.5999999999999</v>
      </c>
      <c r="K213" s="66">
        <v>0</v>
      </c>
      <c r="L213" s="12">
        <f>I213+J213+K213</f>
        <v>87129.700000000012</v>
      </c>
      <c r="M213" s="63">
        <f t="shared" ref="M213:M221" si="68">Q213</f>
        <v>19118.202999999998</v>
      </c>
      <c r="N213" s="66">
        <v>18999.599999999999</v>
      </c>
      <c r="O213" s="66">
        <v>118.60299999999999</v>
      </c>
      <c r="P213" s="63"/>
      <c r="Q213" s="63">
        <f>O213+N213+P213</f>
        <v>19118.202999999998</v>
      </c>
      <c r="R213" s="228">
        <v>869</v>
      </c>
      <c r="S213" s="70">
        <v>323</v>
      </c>
      <c r="T213" s="70"/>
    </row>
    <row r="214" spans="1:20" ht="36">
      <c r="A214" s="507"/>
      <c r="B214" s="507"/>
      <c r="C214" s="163" t="s">
        <v>776</v>
      </c>
      <c r="D214" s="107" t="s">
        <v>504</v>
      </c>
      <c r="E214" s="107" t="s">
        <v>505</v>
      </c>
      <c r="F214" s="31" t="s">
        <v>777</v>
      </c>
      <c r="G214" s="69">
        <v>665</v>
      </c>
      <c r="H214" s="23">
        <f>I214</f>
        <v>4351.7</v>
      </c>
      <c r="I214" s="66">
        <v>4351.7</v>
      </c>
      <c r="J214" s="66">
        <v>0</v>
      </c>
      <c r="K214" s="66">
        <v>0</v>
      </c>
      <c r="L214" s="12">
        <f>I214+J214+K214</f>
        <v>4351.7</v>
      </c>
      <c r="M214" s="63">
        <f>Q214</f>
        <v>357.6</v>
      </c>
      <c r="N214" s="66">
        <v>357.6</v>
      </c>
      <c r="O214" s="66"/>
      <c r="P214" s="63"/>
      <c r="Q214" s="63">
        <f>N214+O214+P214</f>
        <v>357.6</v>
      </c>
      <c r="R214" s="237">
        <v>33</v>
      </c>
      <c r="S214" s="238">
        <v>15</v>
      </c>
      <c r="T214" s="70"/>
    </row>
    <row r="215" spans="1:20" ht="36">
      <c r="A215" s="507"/>
      <c r="B215" s="507"/>
      <c r="C215" s="163" t="s">
        <v>736</v>
      </c>
      <c r="D215" s="520" t="s">
        <v>507</v>
      </c>
      <c r="E215" s="520" t="s">
        <v>508</v>
      </c>
      <c r="F215" s="63" t="s">
        <v>737</v>
      </c>
      <c r="G215" s="69">
        <v>690</v>
      </c>
      <c r="H215" s="23">
        <f t="shared" si="67"/>
        <v>19647.599999999999</v>
      </c>
      <c r="I215" s="66">
        <v>19376.3</v>
      </c>
      <c r="J215" s="66">
        <v>271.3</v>
      </c>
      <c r="K215" s="66"/>
      <c r="L215" s="12">
        <f t="shared" ref="L215:L221" si="69">I215+J215+K215</f>
        <v>19647.599999999999</v>
      </c>
      <c r="M215" s="63">
        <f t="shared" si="68"/>
        <v>3926.05</v>
      </c>
      <c r="N215" s="66">
        <v>3889.8</v>
      </c>
      <c r="O215" s="66">
        <v>36.25</v>
      </c>
      <c r="P215" s="63"/>
      <c r="Q215" s="63">
        <f t="shared" ref="Q215:Q221" si="70">O215+N215+P215</f>
        <v>3926.05</v>
      </c>
      <c r="R215" s="228">
        <v>143</v>
      </c>
      <c r="S215" s="70">
        <v>104</v>
      </c>
      <c r="T215" s="70"/>
    </row>
    <row r="216" spans="1:20" ht="38.25" customHeight="1">
      <c r="A216" s="507"/>
      <c r="B216" s="507"/>
      <c r="C216" s="163" t="s">
        <v>738</v>
      </c>
      <c r="D216" s="521"/>
      <c r="E216" s="521"/>
      <c r="F216" s="63">
        <v>332.46</v>
      </c>
      <c r="G216" s="69">
        <v>31</v>
      </c>
      <c r="H216" s="23">
        <f t="shared" si="67"/>
        <v>11949.3</v>
      </c>
      <c r="I216" s="66">
        <v>11949.3</v>
      </c>
      <c r="J216" s="66">
        <v>0</v>
      </c>
      <c r="K216" s="66"/>
      <c r="L216" s="12">
        <f t="shared" si="69"/>
        <v>11949.3</v>
      </c>
      <c r="M216" s="63">
        <f t="shared" si="68"/>
        <v>0</v>
      </c>
      <c r="N216" s="66">
        <v>0</v>
      </c>
      <c r="O216" s="66"/>
      <c r="P216" s="63"/>
      <c r="Q216" s="63">
        <f t="shared" si="70"/>
        <v>0</v>
      </c>
      <c r="R216" s="228">
        <v>6</v>
      </c>
      <c r="S216" s="70">
        <v>1</v>
      </c>
      <c r="T216" s="70"/>
    </row>
    <row r="217" spans="1:20" ht="36">
      <c r="A217" s="507"/>
      <c r="B217" s="507"/>
      <c r="C217" s="163" t="s">
        <v>509</v>
      </c>
      <c r="D217" s="107" t="s">
        <v>510</v>
      </c>
      <c r="E217" s="107" t="s">
        <v>511</v>
      </c>
      <c r="F217" s="168">
        <v>0.35</v>
      </c>
      <c r="G217" s="69">
        <v>7</v>
      </c>
      <c r="H217" s="23">
        <f t="shared" si="67"/>
        <v>36.5</v>
      </c>
      <c r="I217" s="66">
        <v>29.4</v>
      </c>
      <c r="J217" s="66">
        <v>7.1</v>
      </c>
      <c r="K217" s="66"/>
      <c r="L217" s="12">
        <f t="shared" si="69"/>
        <v>36.5</v>
      </c>
      <c r="M217" s="63">
        <f t="shared" si="68"/>
        <v>0</v>
      </c>
      <c r="N217" s="66"/>
      <c r="O217" s="66"/>
      <c r="P217" s="63"/>
      <c r="Q217" s="63">
        <f t="shared" si="70"/>
        <v>0</v>
      </c>
      <c r="R217" s="147">
        <v>0</v>
      </c>
      <c r="S217" s="64">
        <v>0</v>
      </c>
      <c r="T217" s="64"/>
    </row>
    <row r="218" spans="1:20" ht="36">
      <c r="A218" s="32"/>
      <c r="B218" s="507"/>
      <c r="C218" s="163" t="s">
        <v>512</v>
      </c>
      <c r="D218" s="169" t="s">
        <v>82</v>
      </c>
      <c r="E218" s="107" t="s">
        <v>513</v>
      </c>
      <c r="F218" s="170">
        <v>15</v>
      </c>
      <c r="G218" s="69">
        <v>9</v>
      </c>
      <c r="H218" s="23">
        <f t="shared" si="67"/>
        <v>1638</v>
      </c>
      <c r="I218" s="66">
        <v>1620</v>
      </c>
      <c r="J218" s="66">
        <v>18</v>
      </c>
      <c r="K218" s="66"/>
      <c r="L218" s="12">
        <f t="shared" si="69"/>
        <v>1638</v>
      </c>
      <c r="M218" s="63">
        <f t="shared" si="68"/>
        <v>136.30000000000001</v>
      </c>
      <c r="N218" s="66">
        <v>135</v>
      </c>
      <c r="O218" s="66">
        <v>1.3</v>
      </c>
      <c r="P218" s="63"/>
      <c r="Q218" s="63">
        <f t="shared" si="70"/>
        <v>136.30000000000001</v>
      </c>
      <c r="R218" s="228">
        <v>5</v>
      </c>
      <c r="S218" s="70">
        <v>4</v>
      </c>
      <c r="T218" s="70"/>
    </row>
    <row r="219" spans="1:20" ht="48">
      <c r="A219" s="32"/>
      <c r="B219" s="507"/>
      <c r="C219" s="234" t="s">
        <v>514</v>
      </c>
      <c r="D219" s="169"/>
      <c r="E219" s="66" t="s">
        <v>515</v>
      </c>
      <c r="F219" s="63" t="s">
        <v>707</v>
      </c>
      <c r="G219" s="51" t="s">
        <v>708</v>
      </c>
      <c r="H219" s="23">
        <f t="shared" si="67"/>
        <v>849.3</v>
      </c>
      <c r="I219" s="66">
        <v>840</v>
      </c>
      <c r="J219" s="66">
        <v>9.3000000000000007</v>
      </c>
      <c r="K219" s="66"/>
      <c r="L219" s="12">
        <f t="shared" si="69"/>
        <v>849.3</v>
      </c>
      <c r="M219" s="63">
        <f t="shared" si="68"/>
        <v>100.3</v>
      </c>
      <c r="N219" s="66">
        <v>100</v>
      </c>
      <c r="O219" s="66">
        <v>0.3</v>
      </c>
      <c r="P219" s="63"/>
      <c r="Q219" s="63">
        <f t="shared" si="70"/>
        <v>100.3</v>
      </c>
      <c r="R219" s="228">
        <v>12</v>
      </c>
      <c r="S219" s="70">
        <v>0</v>
      </c>
      <c r="T219" s="70"/>
    </row>
    <row r="220" spans="1:20" ht="48">
      <c r="A220" s="32"/>
      <c r="B220" s="507"/>
      <c r="C220" s="234" t="s">
        <v>516</v>
      </c>
      <c r="D220" s="169"/>
      <c r="E220" s="66" t="s">
        <v>517</v>
      </c>
      <c r="F220" s="63" t="s">
        <v>518</v>
      </c>
      <c r="G220" s="51" t="s">
        <v>519</v>
      </c>
      <c r="H220" s="23">
        <f t="shared" si="67"/>
        <v>1455.9</v>
      </c>
      <c r="I220" s="66">
        <v>1440</v>
      </c>
      <c r="J220" s="66">
        <v>15.9</v>
      </c>
      <c r="K220" s="66"/>
      <c r="L220" s="12">
        <f t="shared" si="69"/>
        <v>1455.9</v>
      </c>
      <c r="M220" s="63">
        <f t="shared" si="68"/>
        <v>231.1</v>
      </c>
      <c r="N220" s="66">
        <v>230</v>
      </c>
      <c r="O220" s="66">
        <v>1.1000000000000001</v>
      </c>
      <c r="P220" s="63"/>
      <c r="Q220" s="63">
        <f t="shared" si="70"/>
        <v>231.1</v>
      </c>
      <c r="R220" s="228">
        <v>16</v>
      </c>
      <c r="S220" s="70">
        <v>16</v>
      </c>
      <c r="T220" s="70"/>
    </row>
    <row r="221" spans="1:20" ht="48">
      <c r="A221" s="32"/>
      <c r="B221" s="507"/>
      <c r="C221" s="234" t="s">
        <v>520</v>
      </c>
      <c r="D221" s="169"/>
      <c r="E221" s="66" t="s">
        <v>521</v>
      </c>
      <c r="F221" s="63" t="s">
        <v>522</v>
      </c>
      <c r="G221" s="51" t="s">
        <v>478</v>
      </c>
      <c r="H221" s="23">
        <v>303.3</v>
      </c>
      <c r="I221" s="66">
        <v>300</v>
      </c>
      <c r="J221" s="66">
        <v>3.3</v>
      </c>
      <c r="K221" s="66"/>
      <c r="L221" s="12">
        <f t="shared" si="69"/>
        <v>303.3</v>
      </c>
      <c r="M221" s="63">
        <f t="shared" si="68"/>
        <v>93.7</v>
      </c>
      <c r="N221" s="66">
        <v>93.7</v>
      </c>
      <c r="O221" s="66"/>
      <c r="P221" s="63"/>
      <c r="Q221" s="63">
        <f t="shared" si="70"/>
        <v>93.7</v>
      </c>
      <c r="R221" s="228">
        <v>5</v>
      </c>
      <c r="S221" s="70">
        <v>1</v>
      </c>
      <c r="T221" s="70"/>
    </row>
    <row r="222" spans="1:20" s="11" customFormat="1">
      <c r="A222" s="65"/>
      <c r="B222" s="171" t="s">
        <v>23</v>
      </c>
      <c r="C222" s="172"/>
      <c r="D222" s="65"/>
      <c r="E222" s="65"/>
      <c r="F222" s="173"/>
      <c r="G222" s="65"/>
      <c r="H222" s="65">
        <f>H221+H220+H219+H218+H217+H216+H215+H213+H214</f>
        <v>127361.3</v>
      </c>
      <c r="I222" s="65">
        <f>I221+I220+I219+I218+I217+I216+I215+I213+I214</f>
        <v>125748.8</v>
      </c>
      <c r="J222" s="65">
        <f t="shared" ref="J222:L222" si="71">J221+J220+J219+J218+J217+J216+J215+J213+J214</f>
        <v>1612.5</v>
      </c>
      <c r="K222" s="65">
        <f t="shared" si="71"/>
        <v>0</v>
      </c>
      <c r="L222" s="65">
        <f t="shared" si="71"/>
        <v>127361.3</v>
      </c>
      <c r="M222" s="65">
        <f>M221+M220+M219+M218+M217+M216+M215+M213+M214</f>
        <v>23963.252999999997</v>
      </c>
      <c r="N222" s="65">
        <f t="shared" ref="N222:Q222" si="72">N221+N220+N219+N218+N217+N216+N215+N213+N214</f>
        <v>23805.699999999997</v>
      </c>
      <c r="O222" s="65">
        <f t="shared" si="72"/>
        <v>157.553</v>
      </c>
      <c r="P222" s="65">
        <f t="shared" si="72"/>
        <v>0</v>
      </c>
      <c r="Q222" s="65">
        <f t="shared" si="72"/>
        <v>23963.252999999997</v>
      </c>
      <c r="R222" s="175"/>
      <c r="S222" s="65"/>
      <c r="T222" s="65"/>
    </row>
    <row r="223" spans="1:20" s="58" customFormat="1" ht="63.75">
      <c r="A223" s="55" t="s">
        <v>523</v>
      </c>
      <c r="B223" s="102" t="s">
        <v>524</v>
      </c>
      <c r="C223" s="341" t="s">
        <v>741</v>
      </c>
      <c r="D223" s="81" t="s">
        <v>525</v>
      </c>
      <c r="E223" s="81" t="s">
        <v>526</v>
      </c>
      <c r="F223" s="35">
        <v>80.3</v>
      </c>
      <c r="G223" s="162">
        <v>20</v>
      </c>
      <c r="H223" s="134">
        <f>L223</f>
        <v>19406.900000000001</v>
      </c>
      <c r="I223" s="28">
        <v>19272</v>
      </c>
      <c r="J223" s="28">
        <v>134.9</v>
      </c>
      <c r="K223" s="28"/>
      <c r="L223" s="28">
        <f>I223+J223+K223</f>
        <v>19406.900000000001</v>
      </c>
      <c r="M223" s="35">
        <f>Q223</f>
        <v>3302.7000000000003</v>
      </c>
      <c r="N223" s="35">
        <v>3272.3</v>
      </c>
      <c r="O223" s="35">
        <v>30.4</v>
      </c>
      <c r="P223" s="35"/>
      <c r="Q223" s="35">
        <f>N223+O223+P223</f>
        <v>3302.7000000000003</v>
      </c>
      <c r="R223" s="223">
        <v>21</v>
      </c>
      <c r="S223" s="55">
        <v>0</v>
      </c>
      <c r="T223" s="55"/>
    </row>
    <row r="224" spans="1:20" s="11" customFormat="1">
      <c r="A224" s="65"/>
      <c r="B224" s="77" t="s">
        <v>23</v>
      </c>
      <c r="C224" s="77"/>
      <c r="D224" s="38"/>
      <c r="E224" s="38"/>
      <c r="F224" s="65"/>
      <c r="G224" s="65"/>
      <c r="H224" s="38">
        <f>SUM(H223)</f>
        <v>19406.900000000001</v>
      </c>
      <c r="I224" s="38">
        <f t="shared" ref="I224:Q224" si="73">SUM(I223)</f>
        <v>19272</v>
      </c>
      <c r="J224" s="38">
        <f t="shared" si="73"/>
        <v>134.9</v>
      </c>
      <c r="K224" s="38">
        <f t="shared" si="73"/>
        <v>0</v>
      </c>
      <c r="L224" s="38">
        <f t="shared" si="73"/>
        <v>19406.900000000001</v>
      </c>
      <c r="M224" s="38">
        <f t="shared" si="73"/>
        <v>3302.7000000000003</v>
      </c>
      <c r="N224" s="38">
        <f t="shared" si="73"/>
        <v>3272.3</v>
      </c>
      <c r="O224" s="38">
        <f>SUM(O223)</f>
        <v>30.4</v>
      </c>
      <c r="P224" s="38">
        <f t="shared" si="73"/>
        <v>0</v>
      </c>
      <c r="Q224" s="38">
        <f t="shared" si="73"/>
        <v>3302.7000000000003</v>
      </c>
      <c r="R224" s="179"/>
      <c r="S224" s="38"/>
      <c r="T224" s="38"/>
    </row>
    <row r="225" spans="1:21" s="58" customFormat="1" ht="51">
      <c r="A225" s="55" t="s">
        <v>527</v>
      </c>
      <c r="B225" s="102" t="s">
        <v>528</v>
      </c>
      <c r="C225" s="341" t="s">
        <v>742</v>
      </c>
      <c r="D225" s="81" t="s">
        <v>529</v>
      </c>
      <c r="E225" s="81" t="s">
        <v>530</v>
      </c>
      <c r="F225" s="35">
        <v>33</v>
      </c>
      <c r="G225" s="162">
        <v>237</v>
      </c>
      <c r="H225" s="134">
        <f>L225</f>
        <v>94537.1</v>
      </c>
      <c r="I225" s="28">
        <v>93852</v>
      </c>
      <c r="J225" s="28">
        <v>685.1</v>
      </c>
      <c r="K225" s="28"/>
      <c r="L225" s="28">
        <f>I225+J225+K225</f>
        <v>94537.1</v>
      </c>
      <c r="M225" s="35">
        <f>Q225</f>
        <v>15674.403</v>
      </c>
      <c r="N225" s="35">
        <v>15539.4</v>
      </c>
      <c r="O225" s="35">
        <v>135.00299999999999</v>
      </c>
      <c r="P225" s="35"/>
      <c r="Q225" s="35">
        <f>N225+O225+P225</f>
        <v>15674.403</v>
      </c>
      <c r="R225" s="223">
        <v>231</v>
      </c>
      <c r="S225" s="55">
        <v>230</v>
      </c>
      <c r="T225" s="55"/>
    </row>
    <row r="226" spans="1:21" s="11" customFormat="1">
      <c r="A226" s="65"/>
      <c r="B226" s="77" t="s">
        <v>23</v>
      </c>
      <c r="C226" s="77"/>
      <c r="D226" s="38"/>
      <c r="E226" s="38"/>
      <c r="F226" s="65"/>
      <c r="G226" s="65"/>
      <c r="H226" s="38">
        <f>SUM(H225)</f>
        <v>94537.1</v>
      </c>
      <c r="I226" s="38">
        <f t="shared" ref="I226:Q226" si="74">SUM(I225)</f>
        <v>93852</v>
      </c>
      <c r="J226" s="38">
        <f t="shared" si="74"/>
        <v>685.1</v>
      </c>
      <c r="K226" s="38">
        <f t="shared" si="74"/>
        <v>0</v>
      </c>
      <c r="L226" s="38">
        <f t="shared" si="74"/>
        <v>94537.1</v>
      </c>
      <c r="M226" s="38">
        <f t="shared" si="74"/>
        <v>15674.403</v>
      </c>
      <c r="N226" s="38">
        <f t="shared" si="74"/>
        <v>15539.4</v>
      </c>
      <c r="O226" s="38">
        <f t="shared" si="74"/>
        <v>135.00299999999999</v>
      </c>
      <c r="P226" s="38">
        <f t="shared" si="74"/>
        <v>0</v>
      </c>
      <c r="Q226" s="38">
        <f t="shared" si="74"/>
        <v>15674.403</v>
      </c>
      <c r="R226" s="179"/>
      <c r="S226" s="38"/>
      <c r="T226" s="38"/>
    </row>
    <row r="227" spans="1:21" ht="19.5" customHeight="1">
      <c r="A227" s="519" t="s">
        <v>531</v>
      </c>
      <c r="B227" s="519"/>
      <c r="C227" s="519"/>
      <c r="D227" s="519"/>
      <c r="E227" s="519"/>
      <c r="F227" s="519"/>
      <c r="G227" s="20"/>
      <c r="H227" s="65"/>
      <c r="I227" s="65"/>
      <c r="J227" s="65"/>
      <c r="K227" s="65"/>
      <c r="L227" s="65"/>
      <c r="M227" s="63"/>
      <c r="N227" s="63"/>
      <c r="O227" s="63"/>
      <c r="P227" s="63"/>
      <c r="Q227" s="63"/>
      <c r="R227" s="147"/>
      <c r="S227" s="64"/>
      <c r="T227" s="64"/>
    </row>
    <row r="228" spans="1:21" ht="92.45" customHeight="1">
      <c r="A228" s="507" t="s">
        <v>15</v>
      </c>
      <c r="B228" s="506" t="s">
        <v>532</v>
      </c>
      <c r="C228" s="506" t="s">
        <v>533</v>
      </c>
      <c r="D228" s="508" t="s">
        <v>534</v>
      </c>
      <c r="E228" s="508" t="s">
        <v>709</v>
      </c>
      <c r="F228" s="507"/>
      <c r="G228" s="499"/>
      <c r="H228" s="500">
        <v>200</v>
      </c>
      <c r="I228" s="501">
        <v>200</v>
      </c>
      <c r="J228" s="502"/>
      <c r="K228" s="502"/>
      <c r="L228" s="502">
        <f t="shared" ref="L228:L229" si="75">I228+J228+K228</f>
        <v>200</v>
      </c>
      <c r="M228" s="515">
        <f>SUM(N228:P228)</f>
        <v>182.7</v>
      </c>
      <c r="N228" s="515">
        <v>182.7</v>
      </c>
      <c r="O228" s="515">
        <v>0</v>
      </c>
      <c r="P228" s="515">
        <v>0</v>
      </c>
      <c r="Q228" s="515">
        <f>N228</f>
        <v>182.7</v>
      </c>
      <c r="R228" s="497" t="s">
        <v>445</v>
      </c>
      <c r="S228" s="499" t="s">
        <v>445</v>
      </c>
      <c r="T228" s="547"/>
    </row>
    <row r="229" spans="1:21">
      <c r="A229" s="507"/>
      <c r="B229" s="506"/>
      <c r="C229" s="506"/>
      <c r="D229" s="508"/>
      <c r="E229" s="508"/>
      <c r="F229" s="507"/>
      <c r="G229" s="499"/>
      <c r="H229" s="500"/>
      <c r="I229" s="501"/>
      <c r="J229" s="502"/>
      <c r="K229" s="502"/>
      <c r="L229" s="502">
        <f t="shared" si="75"/>
        <v>0</v>
      </c>
      <c r="M229" s="515"/>
      <c r="N229" s="515"/>
      <c r="O229" s="515"/>
      <c r="P229" s="515"/>
      <c r="Q229" s="515"/>
      <c r="R229" s="498"/>
      <c r="S229" s="499"/>
      <c r="T229" s="548"/>
    </row>
    <row r="230" spans="1:21" s="11" customFormat="1">
      <c r="A230" s="65"/>
      <c r="B230" s="77" t="s">
        <v>23</v>
      </c>
      <c r="C230" s="77"/>
      <c r="D230" s="65"/>
      <c r="E230" s="65"/>
      <c r="F230" s="65"/>
      <c r="G230" s="65"/>
      <c r="H230" s="65">
        <f t="shared" ref="H230:L230" si="76">SUM(H228:H229)</f>
        <v>200</v>
      </c>
      <c r="I230" s="65">
        <f>SUM(I228:I228)</f>
        <v>200</v>
      </c>
      <c r="J230" s="65">
        <f t="shared" si="76"/>
        <v>0</v>
      </c>
      <c r="K230" s="65">
        <f t="shared" si="76"/>
        <v>0</v>
      </c>
      <c r="L230" s="65">
        <f t="shared" si="76"/>
        <v>200</v>
      </c>
      <c r="M230" s="65">
        <f>M228</f>
        <v>182.7</v>
      </c>
      <c r="N230" s="65">
        <f t="shared" ref="N230:Q230" si="77">N228</f>
        <v>182.7</v>
      </c>
      <c r="O230" s="65">
        <f t="shared" si="77"/>
        <v>0</v>
      </c>
      <c r="P230" s="65">
        <f t="shared" si="77"/>
        <v>0</v>
      </c>
      <c r="Q230" s="65">
        <f t="shared" si="77"/>
        <v>182.7</v>
      </c>
      <c r="R230" s="175"/>
      <c r="S230" s="65"/>
      <c r="T230" s="65"/>
    </row>
    <row r="231" spans="1:21" ht="47.45" customHeight="1">
      <c r="A231" s="64" t="s">
        <v>24</v>
      </c>
      <c r="B231" s="176" t="s">
        <v>535</v>
      </c>
      <c r="C231" s="234" t="s">
        <v>536</v>
      </c>
      <c r="D231" s="57" t="s">
        <v>537</v>
      </c>
      <c r="E231" s="57" t="s">
        <v>538</v>
      </c>
      <c r="F231" s="63" t="s">
        <v>444</v>
      </c>
      <c r="G231" s="69">
        <v>245</v>
      </c>
      <c r="H231" s="12">
        <f>L231</f>
        <v>7467.6</v>
      </c>
      <c r="I231" s="12">
        <v>7350</v>
      </c>
      <c r="J231" s="12">
        <v>117.6</v>
      </c>
      <c r="K231" s="12">
        <v>0</v>
      </c>
      <c r="L231" s="12">
        <f>J231+I231+K231</f>
        <v>7467.6</v>
      </c>
      <c r="M231" s="63">
        <f>Q231</f>
        <v>1541</v>
      </c>
      <c r="N231" s="63">
        <v>1527.2</v>
      </c>
      <c r="O231" s="63">
        <v>13.8</v>
      </c>
      <c r="P231" s="63"/>
      <c r="Q231" s="63">
        <f>O231+N231</f>
        <v>1541</v>
      </c>
      <c r="R231" s="177">
        <v>66</v>
      </c>
      <c r="S231" s="24">
        <v>25</v>
      </c>
      <c r="T231" s="24"/>
    </row>
    <row r="232" spans="1:21" s="11" customFormat="1">
      <c r="A232" s="65"/>
      <c r="B232" s="209" t="s">
        <v>23</v>
      </c>
      <c r="C232" s="77"/>
      <c r="D232" s="65"/>
      <c r="E232" s="65"/>
      <c r="F232" s="65"/>
      <c r="G232" s="65"/>
      <c r="H232" s="38">
        <f>SUM(H231)</f>
        <v>7467.6</v>
      </c>
      <c r="I232" s="38">
        <f t="shared" ref="I232:Q232" si="78">SUM(I231)</f>
        <v>7350</v>
      </c>
      <c r="J232" s="38">
        <f t="shared" si="78"/>
        <v>117.6</v>
      </c>
      <c r="K232" s="38">
        <f t="shared" si="78"/>
        <v>0</v>
      </c>
      <c r="L232" s="38">
        <f t="shared" si="78"/>
        <v>7467.6</v>
      </c>
      <c r="M232" s="38">
        <f t="shared" si="78"/>
        <v>1541</v>
      </c>
      <c r="N232" s="38">
        <f t="shared" si="78"/>
        <v>1527.2</v>
      </c>
      <c r="O232" s="38">
        <f t="shared" si="78"/>
        <v>13.8</v>
      </c>
      <c r="P232" s="38">
        <f t="shared" si="78"/>
        <v>0</v>
      </c>
      <c r="Q232" s="38">
        <f t="shared" si="78"/>
        <v>1541</v>
      </c>
      <c r="R232" s="179"/>
      <c r="S232" s="38"/>
      <c r="T232" s="38"/>
    </row>
    <row r="233" spans="1:21" ht="27" customHeight="1">
      <c r="A233" s="64" t="s">
        <v>28</v>
      </c>
      <c r="B233" s="507" t="s">
        <v>539</v>
      </c>
      <c r="C233" s="155" t="s">
        <v>540</v>
      </c>
      <c r="D233" s="508" t="s">
        <v>541</v>
      </c>
      <c r="E233" s="29"/>
      <c r="F233" s="64"/>
      <c r="G233" s="69"/>
      <c r="H233" s="12"/>
      <c r="I233" s="66"/>
      <c r="J233" s="66"/>
      <c r="K233" s="66"/>
      <c r="L233" s="66"/>
      <c r="M233" s="63"/>
      <c r="N233" s="63"/>
      <c r="O233" s="63"/>
      <c r="P233" s="63"/>
      <c r="Q233" s="63"/>
      <c r="R233" s="147"/>
      <c r="S233" s="64"/>
      <c r="T233" s="64"/>
    </row>
    <row r="234" spans="1:21" ht="48.75">
      <c r="A234" s="64"/>
      <c r="B234" s="507"/>
      <c r="C234" s="211" t="s">
        <v>924</v>
      </c>
      <c r="D234" s="508"/>
      <c r="E234" s="69" t="s">
        <v>543</v>
      </c>
      <c r="F234" s="63" t="s">
        <v>544</v>
      </c>
      <c r="G234" s="162"/>
      <c r="H234" s="12">
        <f t="shared" ref="H234:H247" si="79">L234</f>
        <v>173.4</v>
      </c>
      <c r="I234" s="66"/>
      <c r="J234" s="66">
        <v>173.4</v>
      </c>
      <c r="K234" s="66"/>
      <c r="L234" s="66">
        <f>I234+J234+K234</f>
        <v>173.4</v>
      </c>
      <c r="M234" s="63">
        <f>Q234</f>
        <v>14</v>
      </c>
      <c r="N234" s="63">
        <v>0</v>
      </c>
      <c r="O234" s="63">
        <v>14</v>
      </c>
      <c r="P234" s="63">
        <v>0</v>
      </c>
      <c r="Q234" s="63">
        <f>N234+O234+P234</f>
        <v>14</v>
      </c>
      <c r="R234" s="229" t="s">
        <v>749</v>
      </c>
      <c r="S234" s="64" t="s">
        <v>922</v>
      </c>
      <c r="T234" s="64"/>
    </row>
    <row r="235" spans="1:21" ht="12.75">
      <c r="A235" s="64"/>
      <c r="B235" s="507"/>
      <c r="C235" s="212" t="s">
        <v>925</v>
      </c>
      <c r="D235" s="508"/>
      <c r="E235" s="69" t="s">
        <v>546</v>
      </c>
      <c r="F235" s="63" t="s">
        <v>717</v>
      </c>
      <c r="G235" s="162">
        <v>92</v>
      </c>
      <c r="H235" s="12">
        <f t="shared" si="79"/>
        <v>3480</v>
      </c>
      <c r="I235" s="66"/>
      <c r="J235" s="66"/>
      <c r="K235" s="66">
        <v>3480</v>
      </c>
      <c r="L235" s="66">
        <f t="shared" ref="L235:L247" si="80">I235+J235+K235</f>
        <v>3480</v>
      </c>
      <c r="M235" s="63">
        <f>Q235</f>
        <v>70</v>
      </c>
      <c r="N235" s="63"/>
      <c r="O235" s="63">
        <v>0</v>
      </c>
      <c r="P235" s="63">
        <v>70</v>
      </c>
      <c r="Q235" s="63">
        <f>N235+O235+P235</f>
        <v>70</v>
      </c>
      <c r="R235" s="177">
        <v>4</v>
      </c>
      <c r="S235" s="24">
        <v>4</v>
      </c>
      <c r="T235" s="24"/>
      <c r="U235" s="49"/>
    </row>
    <row r="236" spans="1:21" ht="25.5">
      <c r="A236" s="64"/>
      <c r="B236" s="507"/>
      <c r="C236" s="213" t="s">
        <v>926</v>
      </c>
      <c r="D236" s="508"/>
      <c r="E236" s="69" t="s">
        <v>548</v>
      </c>
      <c r="F236" s="64" t="s">
        <v>717</v>
      </c>
      <c r="G236" s="162">
        <v>24</v>
      </c>
      <c r="H236" s="33">
        <f>I236+J236+K236</f>
        <v>906.6</v>
      </c>
      <c r="I236" s="66"/>
      <c r="J236" s="66"/>
      <c r="K236" s="66">
        <v>906.6</v>
      </c>
      <c r="L236" s="66">
        <f t="shared" si="80"/>
        <v>906.6</v>
      </c>
      <c r="M236" s="63">
        <f>Q236</f>
        <v>0</v>
      </c>
      <c r="N236" s="63"/>
      <c r="O236" s="63">
        <v>0</v>
      </c>
      <c r="P236" s="63">
        <v>0</v>
      </c>
      <c r="Q236" s="63">
        <f t="shared" ref="Q236:Q247" si="81">N236+O236+P236</f>
        <v>0</v>
      </c>
      <c r="R236" s="177">
        <v>0</v>
      </c>
      <c r="S236" s="24">
        <v>0</v>
      </c>
      <c r="T236" s="24"/>
    </row>
    <row r="237" spans="1:21" ht="51">
      <c r="A237" s="64"/>
      <c r="B237" s="507"/>
      <c r="C237" s="212" t="s">
        <v>927</v>
      </c>
      <c r="D237" s="508"/>
      <c r="E237" s="69" t="s">
        <v>550</v>
      </c>
      <c r="F237" s="64" t="s">
        <v>717</v>
      </c>
      <c r="G237" s="162">
        <v>3</v>
      </c>
      <c r="H237" s="33">
        <f t="shared" ref="H237" si="82">I237+J237+K237</f>
        <v>113.4</v>
      </c>
      <c r="I237" s="33"/>
      <c r="J237" s="33"/>
      <c r="K237" s="33">
        <v>113.4</v>
      </c>
      <c r="L237" s="66">
        <f t="shared" si="80"/>
        <v>113.4</v>
      </c>
      <c r="M237" s="63">
        <f t="shared" ref="M237:M247" si="83">Q237</f>
        <v>0</v>
      </c>
      <c r="N237" s="63"/>
      <c r="O237" s="63">
        <v>0</v>
      </c>
      <c r="P237" s="63">
        <v>0</v>
      </c>
      <c r="Q237" s="63">
        <f t="shared" si="81"/>
        <v>0</v>
      </c>
      <c r="R237" s="177">
        <v>0</v>
      </c>
      <c r="S237" s="24">
        <v>0</v>
      </c>
      <c r="T237" s="24"/>
    </row>
    <row r="238" spans="1:21" ht="38.25">
      <c r="A238" s="64"/>
      <c r="B238" s="507"/>
      <c r="C238" s="212" t="s">
        <v>928</v>
      </c>
      <c r="D238" s="508"/>
      <c r="E238" s="69" t="s">
        <v>552</v>
      </c>
      <c r="F238" s="64" t="s">
        <v>718</v>
      </c>
      <c r="G238" s="167">
        <v>521</v>
      </c>
      <c r="H238" s="33">
        <f>K238+J238</f>
        <v>14071.699999999999</v>
      </c>
      <c r="I238" s="33"/>
      <c r="J238" s="33">
        <v>14.4</v>
      </c>
      <c r="K238" s="33">
        <v>14057.3</v>
      </c>
      <c r="L238" s="162">
        <f>I238+J238+K238</f>
        <v>14071.699999999999</v>
      </c>
      <c r="M238" s="63">
        <f t="shared" si="83"/>
        <v>0</v>
      </c>
      <c r="N238" s="63"/>
      <c r="O238" s="63">
        <v>0</v>
      </c>
      <c r="P238" s="63">
        <v>0</v>
      </c>
      <c r="Q238" s="63">
        <f t="shared" si="81"/>
        <v>0</v>
      </c>
      <c r="R238" s="177">
        <v>0</v>
      </c>
      <c r="S238" s="24">
        <v>0</v>
      </c>
      <c r="T238" s="24"/>
    </row>
    <row r="239" spans="1:21" ht="12.75">
      <c r="A239" s="64"/>
      <c r="B239" s="507"/>
      <c r="C239" s="211" t="s">
        <v>929</v>
      </c>
      <c r="D239" s="508"/>
      <c r="E239" s="69" t="s">
        <v>554</v>
      </c>
      <c r="F239" s="64" t="s">
        <v>719</v>
      </c>
      <c r="G239" s="162">
        <v>20</v>
      </c>
      <c r="H239" s="33">
        <f>I239+J239</f>
        <v>5258.2</v>
      </c>
      <c r="I239" s="33">
        <v>5258.2</v>
      </c>
      <c r="J239" s="33"/>
      <c r="K239" s="33"/>
      <c r="L239" s="162">
        <f>I239+J239+K239</f>
        <v>5258.2</v>
      </c>
      <c r="M239" s="63">
        <f t="shared" si="83"/>
        <v>1105.2280000000001</v>
      </c>
      <c r="N239" s="33">
        <v>1105.2280000000001</v>
      </c>
      <c r="O239" s="63">
        <v>0</v>
      </c>
      <c r="P239" s="63">
        <v>0</v>
      </c>
      <c r="Q239" s="63">
        <f t="shared" si="81"/>
        <v>1105.2280000000001</v>
      </c>
      <c r="R239" s="177">
        <v>4</v>
      </c>
      <c r="S239" s="24">
        <v>2</v>
      </c>
      <c r="T239" s="24"/>
    </row>
    <row r="240" spans="1:21" ht="51">
      <c r="A240" s="64"/>
      <c r="B240" s="507"/>
      <c r="C240" s="214" t="s">
        <v>930</v>
      </c>
      <c r="D240" s="508"/>
      <c r="E240" s="69" t="s">
        <v>556</v>
      </c>
      <c r="F240" s="63" t="s">
        <v>544</v>
      </c>
      <c r="G240" s="162"/>
      <c r="H240" s="12">
        <f t="shared" si="79"/>
        <v>36.4</v>
      </c>
      <c r="I240" s="66"/>
      <c r="J240" s="66">
        <v>36.4</v>
      </c>
      <c r="K240" s="66"/>
      <c r="L240" s="66">
        <f t="shared" si="80"/>
        <v>36.4</v>
      </c>
      <c r="M240" s="63">
        <f t="shared" si="83"/>
        <v>0</v>
      </c>
      <c r="N240" s="63">
        <v>0</v>
      </c>
      <c r="O240" s="63">
        <v>0</v>
      </c>
      <c r="P240" s="63">
        <v>0</v>
      </c>
      <c r="Q240" s="63">
        <f t="shared" si="81"/>
        <v>0</v>
      </c>
      <c r="R240" s="177">
        <v>0</v>
      </c>
      <c r="S240" s="24">
        <v>0</v>
      </c>
      <c r="T240" s="24"/>
    </row>
    <row r="241" spans="1:20" ht="25.5">
      <c r="A241" s="64"/>
      <c r="B241" s="507"/>
      <c r="C241" s="211" t="s">
        <v>931</v>
      </c>
      <c r="D241" s="508"/>
      <c r="E241" s="69" t="s">
        <v>558</v>
      </c>
      <c r="F241" s="63" t="s">
        <v>544</v>
      </c>
      <c r="G241" s="162">
        <v>173</v>
      </c>
      <c r="H241" s="12">
        <f t="shared" si="79"/>
        <v>6604.7000000000007</v>
      </c>
      <c r="I241" s="33">
        <v>826.6</v>
      </c>
      <c r="J241" s="33">
        <v>5778.1</v>
      </c>
      <c r="K241" s="66"/>
      <c r="L241" s="66">
        <f t="shared" si="80"/>
        <v>6604.7000000000007</v>
      </c>
      <c r="M241" s="63">
        <f t="shared" si="83"/>
        <v>0</v>
      </c>
      <c r="N241" s="63">
        <v>0</v>
      </c>
      <c r="O241" s="63">
        <v>0</v>
      </c>
      <c r="P241" s="63">
        <v>0</v>
      </c>
      <c r="Q241" s="63">
        <f t="shared" si="81"/>
        <v>0</v>
      </c>
      <c r="R241" s="177">
        <v>0</v>
      </c>
      <c r="S241" s="24">
        <v>0</v>
      </c>
      <c r="T241" s="24"/>
    </row>
    <row r="242" spans="1:20" ht="51">
      <c r="A242" s="64"/>
      <c r="B242" s="507"/>
      <c r="C242" s="214" t="s">
        <v>932</v>
      </c>
      <c r="D242" s="508"/>
      <c r="E242" s="69" t="s">
        <v>560</v>
      </c>
      <c r="F242" s="64" t="s">
        <v>717</v>
      </c>
      <c r="G242" s="162">
        <v>92</v>
      </c>
      <c r="H242" s="33">
        <f>I242+J242+K242</f>
        <v>581.20000000000005</v>
      </c>
      <c r="I242" s="66">
        <v>581.20000000000005</v>
      </c>
      <c r="J242" s="66"/>
      <c r="K242" s="66">
        <v>0</v>
      </c>
      <c r="L242" s="66">
        <f t="shared" si="80"/>
        <v>581.20000000000005</v>
      </c>
      <c r="M242" s="63">
        <f t="shared" si="83"/>
        <v>0</v>
      </c>
      <c r="N242" s="63">
        <v>0</v>
      </c>
      <c r="O242" s="63">
        <v>0</v>
      </c>
      <c r="P242" s="63">
        <v>0</v>
      </c>
      <c r="Q242" s="63">
        <f t="shared" si="81"/>
        <v>0</v>
      </c>
      <c r="R242" s="177">
        <v>0</v>
      </c>
      <c r="S242" s="24">
        <v>0</v>
      </c>
      <c r="T242" s="24"/>
    </row>
    <row r="243" spans="1:20" ht="25.5">
      <c r="A243" s="64"/>
      <c r="B243" s="507"/>
      <c r="C243" s="214" t="s">
        <v>933</v>
      </c>
      <c r="D243" s="508"/>
      <c r="E243" s="69" t="s">
        <v>562</v>
      </c>
      <c r="F243" s="63" t="s">
        <v>544</v>
      </c>
      <c r="G243" s="69"/>
      <c r="H243" s="12">
        <f t="shared" si="79"/>
        <v>621</v>
      </c>
      <c r="I243" s="66"/>
      <c r="J243" s="66">
        <v>621</v>
      </c>
      <c r="K243" s="66"/>
      <c r="L243" s="66">
        <f t="shared" si="80"/>
        <v>621</v>
      </c>
      <c r="M243" s="63">
        <f t="shared" si="83"/>
        <v>0</v>
      </c>
      <c r="N243" s="63">
        <v>0</v>
      </c>
      <c r="O243" s="63">
        <v>0</v>
      </c>
      <c r="P243" s="63">
        <v>0</v>
      </c>
      <c r="Q243" s="63">
        <f t="shared" si="81"/>
        <v>0</v>
      </c>
      <c r="R243" s="177">
        <v>0</v>
      </c>
      <c r="S243" s="24">
        <v>0</v>
      </c>
      <c r="T243" s="24"/>
    </row>
    <row r="244" spans="1:20" ht="51">
      <c r="A244" s="64"/>
      <c r="B244" s="507"/>
      <c r="C244" s="214" t="s">
        <v>934</v>
      </c>
      <c r="D244" s="508"/>
      <c r="E244" s="69" t="s">
        <v>564</v>
      </c>
      <c r="F244" s="64" t="s">
        <v>718</v>
      </c>
      <c r="G244" s="162">
        <f>100-50</f>
        <v>50</v>
      </c>
      <c r="H244" s="33">
        <f>I244+J244+K244</f>
        <v>1349.1</v>
      </c>
      <c r="I244" s="33"/>
      <c r="J244" s="33"/>
      <c r="K244" s="33">
        <v>1349.1</v>
      </c>
      <c r="L244" s="66">
        <f t="shared" si="80"/>
        <v>1349.1</v>
      </c>
      <c r="M244" s="63">
        <v>0</v>
      </c>
      <c r="N244" s="63">
        <v>0</v>
      </c>
      <c r="O244" s="63">
        <v>0</v>
      </c>
      <c r="P244" s="63">
        <v>0</v>
      </c>
      <c r="Q244" s="63">
        <f t="shared" si="81"/>
        <v>0</v>
      </c>
      <c r="R244" s="177">
        <v>0</v>
      </c>
      <c r="S244" s="24">
        <v>0</v>
      </c>
      <c r="T244" s="24"/>
    </row>
    <row r="245" spans="1:20" ht="36">
      <c r="A245" s="64"/>
      <c r="B245" s="64"/>
      <c r="C245" s="234" t="s">
        <v>565</v>
      </c>
      <c r="D245" s="69"/>
      <c r="E245" s="69" t="s">
        <v>566</v>
      </c>
      <c r="F245" s="63"/>
      <c r="G245" s="162"/>
      <c r="H245" s="12">
        <f>L245</f>
        <v>0</v>
      </c>
      <c r="I245" s="66"/>
      <c r="J245" s="66"/>
      <c r="K245" s="66">
        <v>0</v>
      </c>
      <c r="L245" s="66">
        <f t="shared" si="80"/>
        <v>0</v>
      </c>
      <c r="M245" s="63">
        <f t="shared" si="83"/>
        <v>0</v>
      </c>
      <c r="N245" s="63"/>
      <c r="O245" s="63">
        <v>0</v>
      </c>
      <c r="P245" s="63">
        <v>0</v>
      </c>
      <c r="Q245" s="63">
        <f t="shared" si="81"/>
        <v>0</v>
      </c>
      <c r="R245" s="177">
        <v>0</v>
      </c>
      <c r="S245" s="24">
        <v>0</v>
      </c>
      <c r="T245" s="24"/>
    </row>
    <row r="246" spans="1:20" ht="24" customHeight="1">
      <c r="A246" s="64"/>
      <c r="B246" s="506" t="s">
        <v>567</v>
      </c>
      <c r="C246" s="181" t="s">
        <v>931</v>
      </c>
      <c r="D246" s="69" t="s">
        <v>569</v>
      </c>
      <c r="E246" s="69" t="s">
        <v>558</v>
      </c>
      <c r="F246" s="63" t="s">
        <v>544</v>
      </c>
      <c r="G246" s="70"/>
      <c r="H246" s="12"/>
      <c r="I246" s="66"/>
      <c r="J246" s="66"/>
      <c r="K246" s="66"/>
      <c r="L246" s="66">
        <f t="shared" si="80"/>
        <v>0</v>
      </c>
      <c r="M246" s="63">
        <f t="shared" si="83"/>
        <v>0</v>
      </c>
      <c r="N246" s="63">
        <v>0</v>
      </c>
      <c r="O246" s="63">
        <v>0</v>
      </c>
      <c r="P246" s="63">
        <v>0</v>
      </c>
      <c r="Q246" s="63">
        <f t="shared" si="81"/>
        <v>0</v>
      </c>
      <c r="R246" s="177">
        <v>0</v>
      </c>
      <c r="S246" s="24">
        <v>0</v>
      </c>
      <c r="T246" s="24"/>
    </row>
    <row r="247" spans="1:20" ht="24">
      <c r="A247" s="64"/>
      <c r="B247" s="506"/>
      <c r="C247" s="236" t="s">
        <v>570</v>
      </c>
      <c r="D247" s="69"/>
      <c r="E247" s="29"/>
      <c r="F247" s="63" t="s">
        <v>571</v>
      </c>
      <c r="G247" s="70">
        <v>0</v>
      </c>
      <c r="H247" s="12">
        <f t="shared" si="79"/>
        <v>0</v>
      </c>
      <c r="I247" s="66"/>
      <c r="J247" s="66"/>
      <c r="K247" s="66"/>
      <c r="L247" s="66">
        <f t="shared" si="80"/>
        <v>0</v>
      </c>
      <c r="M247" s="63">
        <f t="shared" si="83"/>
        <v>0</v>
      </c>
      <c r="N247" s="63">
        <v>0</v>
      </c>
      <c r="O247" s="63">
        <v>0</v>
      </c>
      <c r="P247" s="63">
        <v>0</v>
      </c>
      <c r="Q247" s="63">
        <f t="shared" si="81"/>
        <v>0</v>
      </c>
      <c r="R247" s="177">
        <v>0</v>
      </c>
      <c r="S247" s="24">
        <v>0</v>
      </c>
      <c r="T247" s="24"/>
    </row>
    <row r="248" spans="1:20" s="11" customFormat="1" ht="23.45" customHeight="1">
      <c r="A248" s="65"/>
      <c r="B248" s="506"/>
      <c r="C248" s="77" t="s">
        <v>23</v>
      </c>
      <c r="D248" s="65"/>
      <c r="E248" s="69"/>
      <c r="F248" s="65"/>
      <c r="G248" s="65"/>
      <c r="H248" s="65">
        <f>H247+H246+H245+H244+H243+H242+H241+H240+H239+H238+H237+H236+H235+H234</f>
        <v>33195.699999999997</v>
      </c>
      <c r="I248" s="65">
        <f>I247+I246+I245+I244+I243+I242+I241+I240+I239+I238+I237+I236+I235+I234</f>
        <v>6666</v>
      </c>
      <c r="J248" s="65">
        <f t="shared" ref="J248:K248" si="84">J247+J246+J245+J244+J243+J242+J241+J240+J239+J238+J237+J236+J235+J234</f>
        <v>6623.2999999999993</v>
      </c>
      <c r="K248" s="65">
        <f t="shared" si="84"/>
        <v>19906.399999999998</v>
      </c>
      <c r="L248" s="65">
        <f t="shared" ref="L248:Q248" si="85">L247+L246+L245+L244+L243+L242+L241+L240+L239+L238+L237+L236+L235+L234</f>
        <v>33195.699999999997</v>
      </c>
      <c r="M248" s="65">
        <f t="shared" si="85"/>
        <v>1189.2280000000001</v>
      </c>
      <c r="N248" s="65">
        <f t="shared" si="85"/>
        <v>1105.2280000000001</v>
      </c>
      <c r="O248" s="65">
        <f t="shared" si="85"/>
        <v>14</v>
      </c>
      <c r="P248" s="65">
        <f t="shared" si="85"/>
        <v>70</v>
      </c>
      <c r="Q248" s="65">
        <f t="shared" si="85"/>
        <v>1189.2280000000001</v>
      </c>
      <c r="R248" s="175"/>
      <c r="S248" s="65"/>
      <c r="T248" s="65"/>
    </row>
    <row r="249" spans="1:20" ht="60">
      <c r="A249" s="64" t="s">
        <v>33</v>
      </c>
      <c r="B249" s="68" t="s">
        <v>572</v>
      </c>
      <c r="C249" s="234" t="s">
        <v>573</v>
      </c>
      <c r="D249" s="183" t="s">
        <v>574</v>
      </c>
      <c r="E249" s="183" t="s">
        <v>575</v>
      </c>
      <c r="F249" s="63" t="s">
        <v>710</v>
      </c>
      <c r="G249" s="69">
        <v>20</v>
      </c>
      <c r="H249" s="12">
        <f>L249</f>
        <v>58</v>
      </c>
      <c r="I249" s="66">
        <v>56.6</v>
      </c>
      <c r="J249" s="66">
        <v>1.4</v>
      </c>
      <c r="K249" s="66"/>
      <c r="L249" s="66">
        <f>J249+I249+K249</f>
        <v>58</v>
      </c>
      <c r="M249" s="63">
        <f>Q249</f>
        <v>19.335000000000001</v>
      </c>
      <c r="N249" s="63">
        <v>19.135000000000002</v>
      </c>
      <c r="O249" s="63">
        <v>0.2</v>
      </c>
      <c r="P249" s="63">
        <v>0</v>
      </c>
      <c r="Q249" s="63">
        <f>O249+N249</f>
        <v>19.335000000000001</v>
      </c>
      <c r="R249" s="177">
        <v>4</v>
      </c>
      <c r="S249" s="24">
        <v>0</v>
      </c>
      <c r="T249" s="24"/>
    </row>
    <row r="250" spans="1:20" s="11" customFormat="1">
      <c r="A250" s="65"/>
      <c r="B250" s="77" t="s">
        <v>23</v>
      </c>
      <c r="C250" s="77"/>
      <c r="D250" s="65"/>
      <c r="E250" s="65"/>
      <c r="F250" s="65"/>
      <c r="G250" s="65"/>
      <c r="H250" s="65">
        <f>SUM(H249)</f>
        <v>58</v>
      </c>
      <c r="I250" s="65">
        <f t="shared" ref="I250:Q250" si="86">SUM(I249)</f>
        <v>56.6</v>
      </c>
      <c r="J250" s="65">
        <f t="shared" si="86"/>
        <v>1.4</v>
      </c>
      <c r="K250" s="65">
        <f t="shared" si="86"/>
        <v>0</v>
      </c>
      <c r="L250" s="65">
        <f t="shared" si="86"/>
        <v>58</v>
      </c>
      <c r="M250" s="65">
        <f t="shared" si="86"/>
        <v>19.335000000000001</v>
      </c>
      <c r="N250" s="65">
        <f t="shared" si="86"/>
        <v>19.135000000000002</v>
      </c>
      <c r="O250" s="65">
        <f t="shared" si="86"/>
        <v>0.2</v>
      </c>
      <c r="P250" s="65">
        <f t="shared" si="86"/>
        <v>0</v>
      </c>
      <c r="Q250" s="65">
        <f t="shared" si="86"/>
        <v>19.335000000000001</v>
      </c>
      <c r="R250" s="175"/>
      <c r="S250" s="65"/>
      <c r="T250" s="65"/>
    </row>
    <row r="251" spans="1:20" ht="24" customHeight="1">
      <c r="A251" s="507" t="s">
        <v>47</v>
      </c>
      <c r="B251" s="506" t="s">
        <v>967</v>
      </c>
      <c r="C251" s="234" t="s">
        <v>577</v>
      </c>
      <c r="D251" s="183" t="s">
        <v>578</v>
      </c>
      <c r="E251" s="183" t="s">
        <v>579</v>
      </c>
      <c r="F251" s="63">
        <v>2138.1999999999998</v>
      </c>
      <c r="G251" s="69">
        <v>11</v>
      </c>
      <c r="H251" s="12">
        <f>L251</f>
        <v>23520.2</v>
      </c>
      <c r="I251" s="66">
        <v>23520.2</v>
      </c>
      <c r="J251" s="66"/>
      <c r="K251" s="66"/>
      <c r="L251" s="65">
        <f>I251+J251+K251</f>
        <v>23520.2</v>
      </c>
      <c r="M251" s="63">
        <f>N251</f>
        <v>5839.08</v>
      </c>
      <c r="N251" s="66">
        <v>5839.08</v>
      </c>
      <c r="O251" s="63">
        <v>0</v>
      </c>
      <c r="P251" s="63">
        <v>0</v>
      </c>
      <c r="Q251" s="63">
        <f>M251</f>
        <v>5839.08</v>
      </c>
      <c r="R251" s="177">
        <v>2</v>
      </c>
      <c r="S251" s="24">
        <v>2</v>
      </c>
      <c r="T251" s="24"/>
    </row>
    <row r="252" spans="1:20" ht="24">
      <c r="A252" s="507"/>
      <c r="B252" s="506"/>
      <c r="C252" s="234" t="s">
        <v>580</v>
      </c>
      <c r="D252" s="183" t="s">
        <v>581</v>
      </c>
      <c r="E252" s="183" t="s">
        <v>582</v>
      </c>
      <c r="F252" s="63">
        <v>100</v>
      </c>
      <c r="G252" s="69">
        <v>1</v>
      </c>
      <c r="H252" s="12">
        <f>L252</f>
        <v>100</v>
      </c>
      <c r="I252" s="66">
        <v>100</v>
      </c>
      <c r="J252" s="66"/>
      <c r="K252" s="66"/>
      <c r="L252" s="65">
        <f>I252+J252+K252</f>
        <v>100</v>
      </c>
      <c r="M252" s="63">
        <f>N252</f>
        <v>0</v>
      </c>
      <c r="N252" s="63"/>
      <c r="O252" s="63">
        <v>0</v>
      </c>
      <c r="P252" s="63">
        <v>0</v>
      </c>
      <c r="Q252" s="63">
        <f>M252</f>
        <v>0</v>
      </c>
      <c r="R252" s="177">
        <v>0</v>
      </c>
      <c r="S252" s="24">
        <v>0</v>
      </c>
      <c r="T252" s="24"/>
    </row>
    <row r="253" spans="1:20" s="11" customFormat="1">
      <c r="A253" s="65"/>
      <c r="B253" s="77" t="s">
        <v>23</v>
      </c>
      <c r="C253" s="77"/>
      <c r="D253" s="65"/>
      <c r="E253" s="65"/>
      <c r="F253" s="65"/>
      <c r="G253" s="65"/>
      <c r="H253" s="65">
        <f>SUM(H251:H252)</f>
        <v>23620.2</v>
      </c>
      <c r="I253" s="65">
        <f t="shared" ref="I253:Q253" si="87">SUM(I251:I252)</f>
        <v>23620.2</v>
      </c>
      <c r="J253" s="65">
        <f t="shared" si="87"/>
        <v>0</v>
      </c>
      <c r="K253" s="65">
        <f t="shared" si="87"/>
        <v>0</v>
      </c>
      <c r="L253" s="65">
        <f t="shared" si="87"/>
        <v>23620.2</v>
      </c>
      <c r="M253" s="65">
        <f t="shared" si="87"/>
        <v>5839.08</v>
      </c>
      <c r="N253" s="65">
        <f t="shared" si="87"/>
        <v>5839.08</v>
      </c>
      <c r="O253" s="65">
        <f t="shared" si="87"/>
        <v>0</v>
      </c>
      <c r="P253" s="65">
        <f t="shared" si="87"/>
        <v>0</v>
      </c>
      <c r="Q253" s="65">
        <f t="shared" si="87"/>
        <v>5839.08</v>
      </c>
      <c r="R253" s="175"/>
      <c r="S253" s="65"/>
      <c r="T253" s="65"/>
    </row>
    <row r="254" spans="1:20" ht="51.6" customHeight="1">
      <c r="A254" s="507" t="s">
        <v>52</v>
      </c>
      <c r="B254" s="506" t="s">
        <v>972</v>
      </c>
      <c r="C254" s="234" t="s">
        <v>584</v>
      </c>
      <c r="D254" s="505" t="s">
        <v>585</v>
      </c>
      <c r="E254" s="505" t="s">
        <v>586</v>
      </c>
      <c r="F254" s="63" t="s">
        <v>711</v>
      </c>
      <c r="G254" s="69">
        <v>24</v>
      </c>
      <c r="H254" s="12">
        <f>L254</f>
        <v>8400</v>
      </c>
      <c r="I254" s="66">
        <v>8400</v>
      </c>
      <c r="J254" s="66"/>
      <c r="K254" s="66"/>
      <c r="L254" s="65">
        <f>I254+J254+K254</f>
        <v>8400</v>
      </c>
      <c r="M254" s="63">
        <f>Q254</f>
        <v>603.63</v>
      </c>
      <c r="N254" s="63">
        <v>603.63</v>
      </c>
      <c r="O254" s="63">
        <v>0</v>
      </c>
      <c r="P254" s="63">
        <v>0</v>
      </c>
      <c r="Q254" s="63">
        <f>O254+N254</f>
        <v>603.63</v>
      </c>
      <c r="R254" s="177">
        <v>3</v>
      </c>
      <c r="S254" s="24">
        <v>2</v>
      </c>
      <c r="T254" s="24"/>
    </row>
    <row r="255" spans="1:20" ht="24">
      <c r="A255" s="507"/>
      <c r="B255" s="506"/>
      <c r="C255" s="234" t="s">
        <v>587</v>
      </c>
      <c r="D255" s="505"/>
      <c r="E255" s="505"/>
      <c r="F255" s="63" t="s">
        <v>712</v>
      </c>
      <c r="G255" s="69">
        <v>320</v>
      </c>
      <c r="H255" s="12">
        <f>L255</f>
        <v>17977.900000000001</v>
      </c>
      <c r="I255" s="66">
        <v>17977.900000000001</v>
      </c>
      <c r="J255" s="66"/>
      <c r="K255" s="66"/>
      <c r="L255" s="65">
        <f>I255+J255+K255</f>
        <v>17977.900000000001</v>
      </c>
      <c r="M255" s="63">
        <f>Q255</f>
        <v>2523.09</v>
      </c>
      <c r="N255" s="87">
        <v>2523.09</v>
      </c>
      <c r="O255" s="63">
        <v>0</v>
      </c>
      <c r="P255" s="63">
        <v>0</v>
      </c>
      <c r="Q255" s="63">
        <f>O255+N255+P255</f>
        <v>2523.09</v>
      </c>
      <c r="R255" s="147">
        <v>311</v>
      </c>
      <c r="S255" s="64">
        <v>270</v>
      </c>
      <c r="T255" s="64"/>
    </row>
    <row r="256" spans="1:20" s="58" customFormat="1" ht="36">
      <c r="A256" s="507"/>
      <c r="B256" s="506"/>
      <c r="C256" s="236" t="s">
        <v>588</v>
      </c>
      <c r="D256" s="184"/>
      <c r="E256" s="184" t="s">
        <v>589</v>
      </c>
      <c r="F256" s="35" t="s">
        <v>733</v>
      </c>
      <c r="G256" s="162">
        <v>8</v>
      </c>
      <c r="H256" s="28">
        <f>L256</f>
        <v>14770.5</v>
      </c>
      <c r="I256" s="33"/>
      <c r="J256" s="33"/>
      <c r="K256" s="33">
        <v>14770.5</v>
      </c>
      <c r="L256" s="43">
        <f>I256+J256+K256</f>
        <v>14770.5</v>
      </c>
      <c r="M256" s="35">
        <f>Q256</f>
        <v>2003.3030000000001</v>
      </c>
      <c r="N256" s="87">
        <v>0</v>
      </c>
      <c r="O256" s="35">
        <v>0</v>
      </c>
      <c r="P256" s="35">
        <v>2003.3030000000001</v>
      </c>
      <c r="Q256" s="63">
        <f>O256+N256+P256</f>
        <v>2003.3030000000001</v>
      </c>
      <c r="R256" s="223">
        <v>1</v>
      </c>
      <c r="S256" s="55">
        <v>1</v>
      </c>
      <c r="T256" s="55"/>
    </row>
    <row r="257" spans="1:22" s="15" customFormat="1" ht="21.75" customHeight="1">
      <c r="A257" s="67"/>
      <c r="B257" s="100" t="s">
        <v>23</v>
      </c>
      <c r="C257" s="100"/>
      <c r="D257" s="185"/>
      <c r="E257" s="185"/>
      <c r="F257" s="86"/>
      <c r="G257" s="20"/>
      <c r="H257" s="65">
        <f>SUM(H254:H256)</f>
        <v>41148.400000000001</v>
      </c>
      <c r="I257" s="65">
        <f t="shared" ref="I257:Q257" si="88">SUM(I254:I256)</f>
        <v>26377.9</v>
      </c>
      <c r="J257" s="65">
        <f t="shared" si="88"/>
        <v>0</v>
      </c>
      <c r="K257" s="65">
        <f t="shared" si="88"/>
        <v>14770.5</v>
      </c>
      <c r="L257" s="65">
        <f t="shared" si="88"/>
        <v>41148.400000000001</v>
      </c>
      <c r="M257" s="65">
        <f t="shared" si="88"/>
        <v>5130.0230000000001</v>
      </c>
      <c r="N257" s="65">
        <f t="shared" si="88"/>
        <v>3126.7200000000003</v>
      </c>
      <c r="O257" s="65">
        <f t="shared" si="88"/>
        <v>0</v>
      </c>
      <c r="P257" s="65">
        <f t="shared" si="88"/>
        <v>2003.3030000000001</v>
      </c>
      <c r="Q257" s="65">
        <f t="shared" si="88"/>
        <v>5130.0230000000001</v>
      </c>
      <c r="R257" s="175"/>
      <c r="S257" s="65"/>
      <c r="T257" s="65"/>
    </row>
    <row r="258" spans="1:22" ht="48">
      <c r="A258" s="32" t="s">
        <v>59</v>
      </c>
      <c r="B258" s="506" t="s">
        <v>590</v>
      </c>
      <c r="C258" s="234" t="s">
        <v>591</v>
      </c>
      <c r="D258" s="183" t="s">
        <v>592</v>
      </c>
      <c r="E258" s="183" t="s">
        <v>593</v>
      </c>
      <c r="F258" s="63" t="s">
        <v>713</v>
      </c>
      <c r="G258" s="69">
        <v>80</v>
      </c>
      <c r="H258" s="12">
        <f t="shared" ref="H258:H263" si="89">L258</f>
        <v>467.4</v>
      </c>
      <c r="I258" s="12">
        <v>456</v>
      </c>
      <c r="J258" s="12">
        <v>11.4</v>
      </c>
      <c r="K258" s="12"/>
      <c r="L258" s="12">
        <f t="shared" ref="L258:L263" si="90">J258+I258+K258</f>
        <v>467.4</v>
      </c>
      <c r="M258" s="63">
        <f t="shared" ref="M258:M263" si="91">Q258</f>
        <v>0</v>
      </c>
      <c r="N258" s="63">
        <v>0</v>
      </c>
      <c r="O258" s="63">
        <v>0</v>
      </c>
      <c r="P258" s="63">
        <v>0</v>
      </c>
      <c r="Q258" s="63">
        <f>N258+O258</f>
        <v>0</v>
      </c>
      <c r="R258" s="177">
        <v>0</v>
      </c>
      <c r="S258" s="24">
        <v>0</v>
      </c>
      <c r="T258" s="24"/>
    </row>
    <row r="259" spans="1:22" ht="48">
      <c r="A259" s="32"/>
      <c r="B259" s="506"/>
      <c r="C259" s="234" t="s">
        <v>595</v>
      </c>
      <c r="D259" s="57" t="s">
        <v>596</v>
      </c>
      <c r="E259" s="57" t="s">
        <v>597</v>
      </c>
      <c r="F259" s="63" t="s">
        <v>598</v>
      </c>
      <c r="G259" s="69">
        <v>2</v>
      </c>
      <c r="H259" s="12">
        <f t="shared" si="89"/>
        <v>8.7000000000000011</v>
      </c>
      <c r="I259" s="12">
        <v>8.3000000000000007</v>
      </c>
      <c r="J259" s="12">
        <v>0.4</v>
      </c>
      <c r="K259" s="12"/>
      <c r="L259" s="12">
        <f t="shared" si="90"/>
        <v>8.7000000000000011</v>
      </c>
      <c r="M259" s="63">
        <f t="shared" si="91"/>
        <v>0</v>
      </c>
      <c r="N259" s="63">
        <v>0</v>
      </c>
      <c r="O259" s="63">
        <v>0</v>
      </c>
      <c r="P259" s="63">
        <v>0</v>
      </c>
      <c r="Q259" s="63">
        <f>N259+O259</f>
        <v>0</v>
      </c>
      <c r="R259" s="177">
        <v>0</v>
      </c>
      <c r="S259" s="24">
        <v>0</v>
      </c>
      <c r="T259" s="24"/>
    </row>
    <row r="260" spans="1:22" s="58" customFormat="1" ht="36" customHeight="1">
      <c r="A260" s="507" t="s">
        <v>69</v>
      </c>
      <c r="B260" s="506" t="s">
        <v>599</v>
      </c>
      <c r="C260" s="236" t="s">
        <v>725</v>
      </c>
      <c r="D260" s="162" t="s">
        <v>600</v>
      </c>
      <c r="E260" s="162" t="s">
        <v>601</v>
      </c>
      <c r="F260" s="35" t="s">
        <v>602</v>
      </c>
      <c r="G260" s="162">
        <v>10</v>
      </c>
      <c r="H260" s="28">
        <f t="shared" si="89"/>
        <v>1980</v>
      </c>
      <c r="I260" s="33">
        <v>1980</v>
      </c>
      <c r="J260" s="33"/>
      <c r="K260" s="33"/>
      <c r="L260" s="28">
        <f t="shared" si="90"/>
        <v>1980</v>
      </c>
      <c r="M260" s="35">
        <f t="shared" si="91"/>
        <v>99</v>
      </c>
      <c r="N260" s="35">
        <v>99</v>
      </c>
      <c r="O260" s="35">
        <v>0</v>
      </c>
      <c r="P260" s="35">
        <v>0</v>
      </c>
      <c r="Q260" s="35">
        <f>N260+O260</f>
        <v>99</v>
      </c>
      <c r="R260" s="226">
        <v>0</v>
      </c>
      <c r="S260" s="53">
        <v>0</v>
      </c>
      <c r="T260" s="53"/>
    </row>
    <row r="261" spans="1:22" s="58" customFormat="1" ht="24">
      <c r="A261" s="507"/>
      <c r="B261" s="506"/>
      <c r="C261" s="236" t="s">
        <v>603</v>
      </c>
      <c r="D261" s="81"/>
      <c r="E261" s="81" t="s">
        <v>604</v>
      </c>
      <c r="F261" s="35">
        <v>80</v>
      </c>
      <c r="G261" s="162">
        <v>169</v>
      </c>
      <c r="H261" s="28">
        <v>11140</v>
      </c>
      <c r="I261" s="28">
        <v>11140</v>
      </c>
      <c r="J261" s="28"/>
      <c r="K261" s="28"/>
      <c r="L261" s="28">
        <f t="shared" si="90"/>
        <v>11140</v>
      </c>
      <c r="M261" s="35">
        <f t="shared" si="91"/>
        <v>531.20000000000005</v>
      </c>
      <c r="N261" s="35">
        <v>531.20000000000005</v>
      </c>
      <c r="O261" s="35">
        <v>0</v>
      </c>
      <c r="P261" s="35">
        <v>0</v>
      </c>
      <c r="Q261" s="35">
        <f>N261+O261</f>
        <v>531.20000000000005</v>
      </c>
      <c r="R261" s="226">
        <v>52</v>
      </c>
      <c r="S261" s="53">
        <v>23</v>
      </c>
      <c r="T261" s="53"/>
    </row>
    <row r="262" spans="1:22" ht="84">
      <c r="A262" s="64" t="s">
        <v>268</v>
      </c>
      <c r="B262" s="68" t="s">
        <v>605</v>
      </c>
      <c r="C262" s="234" t="s">
        <v>940</v>
      </c>
      <c r="D262" s="57" t="s">
        <v>607</v>
      </c>
      <c r="E262" s="57" t="s">
        <v>621</v>
      </c>
      <c r="F262" s="63">
        <v>148.19999999999999</v>
      </c>
      <c r="G262" s="69">
        <v>2</v>
      </c>
      <c r="H262" s="12">
        <v>296.39999999999998</v>
      </c>
      <c r="I262" s="12"/>
      <c r="J262" s="12"/>
      <c r="K262" s="12">
        <v>296.39999999999998</v>
      </c>
      <c r="L262" s="12">
        <f t="shared" si="90"/>
        <v>296.39999999999998</v>
      </c>
      <c r="M262" s="63">
        <f t="shared" si="91"/>
        <v>148.19999999999999</v>
      </c>
      <c r="N262" s="63">
        <v>0</v>
      </c>
      <c r="O262" s="63">
        <v>0</v>
      </c>
      <c r="P262" s="63">
        <v>148.19999999999999</v>
      </c>
      <c r="Q262" s="63">
        <f>N262+O262+P262</f>
        <v>148.19999999999999</v>
      </c>
      <c r="R262" s="177">
        <v>0</v>
      </c>
      <c r="S262" s="24">
        <v>0</v>
      </c>
      <c r="T262" s="24"/>
      <c r="V262" s="31"/>
    </row>
    <row r="263" spans="1:22" ht="72" customHeight="1">
      <c r="A263" s="64" t="s">
        <v>282</v>
      </c>
      <c r="B263" s="68" t="s">
        <v>608</v>
      </c>
      <c r="C263" s="234" t="s">
        <v>609</v>
      </c>
      <c r="D263" s="69"/>
      <c r="E263" s="69" t="s">
        <v>610</v>
      </c>
      <c r="F263" s="63" t="s">
        <v>714</v>
      </c>
      <c r="G263" s="69">
        <v>1</v>
      </c>
      <c r="H263" s="12">
        <f t="shared" si="89"/>
        <v>36.5</v>
      </c>
      <c r="I263" s="12">
        <v>35.799999999999997</v>
      </c>
      <c r="J263" s="12">
        <v>0.7</v>
      </c>
      <c r="K263" s="12"/>
      <c r="L263" s="12">
        <f t="shared" si="90"/>
        <v>36.5</v>
      </c>
      <c r="M263" s="63">
        <f t="shared" si="91"/>
        <v>0</v>
      </c>
      <c r="N263" s="63">
        <v>0</v>
      </c>
      <c r="O263" s="63">
        <v>0</v>
      </c>
      <c r="P263" s="63">
        <v>0</v>
      </c>
      <c r="Q263" s="63">
        <v>0</v>
      </c>
      <c r="R263" s="177">
        <v>0</v>
      </c>
      <c r="S263" s="24">
        <v>0</v>
      </c>
      <c r="T263" s="24"/>
    </row>
    <row r="264" spans="1:22" s="11" customFormat="1">
      <c r="A264" s="65"/>
      <c r="B264" s="77" t="s">
        <v>23</v>
      </c>
      <c r="C264" s="77"/>
      <c r="D264" s="65"/>
      <c r="E264" s="65"/>
      <c r="F264" s="65"/>
      <c r="G264" s="65"/>
      <c r="H264" s="65">
        <f t="shared" ref="H264:Q264" si="92">SUM(H258:H263)</f>
        <v>13929</v>
      </c>
      <c r="I264" s="65">
        <f t="shared" si="92"/>
        <v>13620.099999999999</v>
      </c>
      <c r="J264" s="65">
        <f t="shared" si="92"/>
        <v>12.5</v>
      </c>
      <c r="K264" s="65">
        <f t="shared" si="92"/>
        <v>296.39999999999998</v>
      </c>
      <c r="L264" s="65">
        <f t="shared" si="92"/>
        <v>13929</v>
      </c>
      <c r="M264" s="65">
        <f t="shared" si="92"/>
        <v>778.40000000000009</v>
      </c>
      <c r="N264" s="65">
        <f t="shared" si="92"/>
        <v>630.20000000000005</v>
      </c>
      <c r="O264" s="65">
        <f t="shared" si="92"/>
        <v>0</v>
      </c>
      <c r="P264" s="65">
        <f t="shared" si="92"/>
        <v>148.19999999999999</v>
      </c>
      <c r="Q264" s="65">
        <f t="shared" si="92"/>
        <v>778.40000000000009</v>
      </c>
      <c r="R264" s="175"/>
      <c r="S264" s="65"/>
      <c r="T264" s="65"/>
    </row>
    <row r="265" spans="1:22" s="11" customFormat="1" ht="24" customHeight="1">
      <c r="A265" s="509" t="s">
        <v>299</v>
      </c>
      <c r="B265" s="506" t="s">
        <v>567</v>
      </c>
      <c r="C265" s="181" t="s">
        <v>612</v>
      </c>
      <c r="D265" s="65"/>
      <c r="E265" s="66" t="s">
        <v>613</v>
      </c>
      <c r="F265" s="64" t="s">
        <v>544</v>
      </c>
      <c r="G265" s="167">
        <v>2</v>
      </c>
      <c r="H265" s="33">
        <f>K265</f>
        <v>1221.5999999999999</v>
      </c>
      <c r="I265" s="43"/>
      <c r="J265" s="43"/>
      <c r="K265" s="33">
        <v>1221.5999999999999</v>
      </c>
      <c r="L265" s="66">
        <f>I265+J265+K265</f>
        <v>1221.5999999999999</v>
      </c>
      <c r="M265" s="63">
        <f>Q265</f>
        <v>0</v>
      </c>
      <c r="N265" s="63">
        <v>0</v>
      </c>
      <c r="O265" s="63">
        <v>0</v>
      </c>
      <c r="P265" s="63"/>
      <c r="Q265" s="63">
        <f>N265+O265+P265</f>
        <v>0</v>
      </c>
      <c r="R265" s="177">
        <v>0</v>
      </c>
      <c r="S265" s="24">
        <v>0</v>
      </c>
      <c r="T265" s="24"/>
    </row>
    <row r="266" spans="1:22" s="11" customFormat="1" ht="36">
      <c r="A266" s="510"/>
      <c r="B266" s="506"/>
      <c r="C266" s="56" t="s">
        <v>614</v>
      </c>
      <c r="D266" s="65"/>
      <c r="E266" s="66" t="s">
        <v>615</v>
      </c>
      <c r="F266" s="167">
        <v>1</v>
      </c>
      <c r="G266" s="33">
        <f>J266</f>
        <v>0</v>
      </c>
      <c r="H266" s="33">
        <v>334.2</v>
      </c>
      <c r="I266" s="33"/>
      <c r="J266" s="33"/>
      <c r="K266" s="33">
        <v>334.2</v>
      </c>
      <c r="L266" s="66">
        <f>I266+J266+K266</f>
        <v>334.2</v>
      </c>
      <c r="M266" s="63">
        <f>Q266</f>
        <v>0</v>
      </c>
      <c r="N266" s="63">
        <v>0</v>
      </c>
      <c r="O266" s="63">
        <v>0</v>
      </c>
      <c r="P266" s="63">
        <v>0</v>
      </c>
      <c r="Q266" s="63">
        <f>N266+O266+P266</f>
        <v>0</v>
      </c>
      <c r="R266" s="177">
        <v>0</v>
      </c>
      <c r="S266" s="24">
        <v>0</v>
      </c>
      <c r="T266" s="24"/>
    </row>
    <row r="267" spans="1:22" s="11" customFormat="1">
      <c r="A267" s="511"/>
      <c r="B267" s="506"/>
      <c r="C267" s="77" t="s">
        <v>23</v>
      </c>
      <c r="D267" s="65"/>
      <c r="E267" s="65"/>
      <c r="F267" s="65"/>
      <c r="G267" s="65"/>
      <c r="H267" s="65">
        <f>H265+H266</f>
        <v>1555.8</v>
      </c>
      <c r="I267" s="65">
        <f t="shared" ref="I267:Q267" si="93">I265+I266</f>
        <v>0</v>
      </c>
      <c r="J267" s="65">
        <f t="shared" si="93"/>
        <v>0</v>
      </c>
      <c r="K267" s="65">
        <f t="shared" si="93"/>
        <v>1555.8</v>
      </c>
      <c r="L267" s="65">
        <f t="shared" si="93"/>
        <v>1555.8</v>
      </c>
      <c r="M267" s="65">
        <f t="shared" si="93"/>
        <v>0</v>
      </c>
      <c r="N267" s="65">
        <f t="shared" si="93"/>
        <v>0</v>
      </c>
      <c r="O267" s="65">
        <f t="shared" si="93"/>
        <v>0</v>
      </c>
      <c r="P267" s="65">
        <f t="shared" si="93"/>
        <v>0</v>
      </c>
      <c r="Q267" s="65">
        <f t="shared" si="93"/>
        <v>0</v>
      </c>
      <c r="R267" s="175"/>
      <c r="S267" s="65"/>
      <c r="T267" s="65"/>
    </row>
    <row r="268" spans="1:22" s="11" customFormat="1">
      <c r="A268" s="65"/>
      <c r="B268" s="512" t="s">
        <v>7</v>
      </c>
      <c r="C268" s="513"/>
      <c r="D268" s="514"/>
      <c r="E268" s="65"/>
      <c r="F268" s="65"/>
      <c r="G268" s="65"/>
      <c r="H268" s="65">
        <f>H267+H264+H257+H253+H250+H248+H232+H230+H226+H224+H222+H212+H209+H200+H146+H144+H141+H139+H137+H135+H129+H124+H121+H119+H109+H107+H87+H54+H52+H49+H45+H43+H41+H38+H36+H31+H23+H21+H14+H12+H10+H26</f>
        <v>3015417.1000000006</v>
      </c>
      <c r="I268" s="65">
        <f>I267+I264+I257+I253+I250+I248+I232+I226+I224+I121+I222+I212+I209+I200+I146+I144+I141+I139+I137+I135+I129+I124+I119+I109+I107+I87+I54+I52+I49+I45+I43+I41+I38+I36+I31+I23+I21+I14+I12+I10+I26+I228</f>
        <v>2912913.6000000006</v>
      </c>
      <c r="J268" s="65">
        <f>J267+J264+J257+J253+J250+J248+J232+J226+J224+J121+J222+J212+J209+J200+J146+J144+J141+J139+J137+J135+J129+J124+J119+J109+J107+J87+J54+J52+J49+J45+J43+J41+J38+J36+J31+J23+J21+J14+J12+J10+J26+J228</f>
        <v>36024.799999999996</v>
      </c>
      <c r="K268" s="65">
        <f>K267+K264+K257+K253+K250+K248+K232+K226+K224+K121+K222+K212+K209+K200+K146+K144+K141+K139+K137+K135+K129+K124+K119+K109+K107+K87+K54+K52+K49+K45+K43+K41+K38+K36+K31+K23+K21+K14+K12+K10+K26+K228</f>
        <v>66478.7</v>
      </c>
      <c r="L268" s="65">
        <f>L267+L264+L257+L253+L250+L248+L232+L230+L226+L224+L222+L212+L209+L200+L146+L144+L141+L139+L137+L135+L129+L124+L121+L119+L109+L107+L87+L54+L52+L49+L45+L43+L41+L38+L36+L31+L23+L21+L14+L12+L10+L26</f>
        <v>3015417.1000000006</v>
      </c>
      <c r="M268" s="65">
        <f t="shared" ref="M268:Q268" si="94">M267+M264+M257+M253+M250+M248+M232+M230+M226+M224+M222+M212+M209+M200+M146+M144+M141+M139+M137+M135+M129+M124+M121+M119+M109+M107+M87+M54+M52+M49+M45+M43+M41+M38+M36+M31+M23+M21+M14+M12+M10+M26</f>
        <v>467068.91100000014</v>
      </c>
      <c r="N268" s="65">
        <f t="shared" si="94"/>
        <v>459611.07100000005</v>
      </c>
      <c r="O268" s="65">
        <f t="shared" si="94"/>
        <v>2675.3749999999991</v>
      </c>
      <c r="P268" s="65">
        <f t="shared" si="94"/>
        <v>4782.4650000000001</v>
      </c>
      <c r="Q268" s="65">
        <f t="shared" si="94"/>
        <v>467068.91100000014</v>
      </c>
      <c r="R268" s="175"/>
      <c r="S268" s="65"/>
      <c r="T268" s="65"/>
    </row>
    <row r="269" spans="1:22" ht="28.5" customHeight="1">
      <c r="A269" s="503"/>
      <c r="B269" s="504"/>
      <c r="C269" s="504"/>
      <c r="D269" s="504"/>
      <c r="E269" s="504"/>
      <c r="F269" s="504"/>
      <c r="G269" s="504"/>
      <c r="H269" s="504"/>
      <c r="I269" s="504"/>
      <c r="J269" s="504"/>
      <c r="K269" s="504"/>
      <c r="L269" s="504"/>
      <c r="M269" s="504"/>
      <c r="N269" s="504"/>
      <c r="O269" s="504"/>
      <c r="P269" s="504"/>
      <c r="Q269" s="504"/>
      <c r="R269" s="504"/>
      <c r="S269" s="186"/>
      <c r="T269" s="186"/>
    </row>
    <row r="270" spans="1:22">
      <c r="H270" s="11"/>
      <c r="I270" s="11"/>
      <c r="J270" s="11"/>
      <c r="K270" s="11"/>
    </row>
  </sheetData>
  <mergeCells count="154">
    <mergeCell ref="S4:S6"/>
    <mergeCell ref="T4:T6"/>
    <mergeCell ref="S80:S81"/>
    <mergeCell ref="T80:T81"/>
    <mergeCell ref="T228:T229"/>
    <mergeCell ref="S228:S229"/>
    <mergeCell ref="A27:A30"/>
    <mergeCell ref="B27:B30"/>
    <mergeCell ref="D28:D30"/>
    <mergeCell ref="E28:E30"/>
    <mergeCell ref="A32:A35"/>
    <mergeCell ref="B32:B34"/>
    <mergeCell ref="D32:D34"/>
    <mergeCell ref="A7:B7"/>
    <mergeCell ref="A8:A9"/>
    <mergeCell ref="B8:B9"/>
    <mergeCell ref="A16:A20"/>
    <mergeCell ref="B16:B20"/>
    <mergeCell ref="D17:D18"/>
    <mergeCell ref="E17:E18"/>
    <mergeCell ref="D19:D20"/>
    <mergeCell ref="E19:E20"/>
    <mergeCell ref="A39:C39"/>
    <mergeCell ref="A46:C4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50:C50"/>
    <mergeCell ref="A55:A86"/>
    <mergeCell ref="B55:B86"/>
    <mergeCell ref="C70:C71"/>
    <mergeCell ref="C80:C81"/>
    <mergeCell ref="F62:F69"/>
    <mergeCell ref="Q80:Q81"/>
    <mergeCell ref="M63:M67"/>
    <mergeCell ref="N63:N67"/>
    <mergeCell ref="O63:O67"/>
    <mergeCell ref="P63:P67"/>
    <mergeCell ref="Q63:Q67"/>
    <mergeCell ref="R80:R81"/>
    <mergeCell ref="A88:A106"/>
    <mergeCell ref="B88:B106"/>
    <mergeCell ref="D96:D98"/>
    <mergeCell ref="A110:A118"/>
    <mergeCell ref="B110:B118"/>
    <mergeCell ref="K80:K81"/>
    <mergeCell ref="L80:L81"/>
    <mergeCell ref="M80:M81"/>
    <mergeCell ref="N80:N81"/>
    <mergeCell ref="O80:O81"/>
    <mergeCell ref="P80:P81"/>
    <mergeCell ref="E80:E81"/>
    <mergeCell ref="F80:F81"/>
    <mergeCell ref="G80:G81"/>
    <mergeCell ref="H80:H81"/>
    <mergeCell ref="I80:I81"/>
    <mergeCell ref="J80:J81"/>
    <mergeCell ref="A142:A143"/>
    <mergeCell ref="B142:B143"/>
    <mergeCell ref="A122:A123"/>
    <mergeCell ref="B122:B123"/>
    <mergeCell ref="A125:A128"/>
    <mergeCell ref="B125:B128"/>
    <mergeCell ref="A130:A134"/>
    <mergeCell ref="B130:B134"/>
    <mergeCell ref="H188:H190"/>
    <mergeCell ref="B153:B155"/>
    <mergeCell ref="B160:B161"/>
    <mergeCell ref="B167:B172"/>
    <mergeCell ref="B179:B181"/>
    <mergeCell ref="B188:B192"/>
    <mergeCell ref="B193:B199"/>
    <mergeCell ref="E188:E192"/>
    <mergeCell ref="D188:D192"/>
    <mergeCell ref="I188:I190"/>
    <mergeCell ref="J188:J190"/>
    <mergeCell ref="K188:K190"/>
    <mergeCell ref="L188:L190"/>
    <mergeCell ref="A201:A208"/>
    <mergeCell ref="B201:B208"/>
    <mergeCell ref="D201:D203"/>
    <mergeCell ref="E201:E203"/>
    <mergeCell ref="G201:G202"/>
    <mergeCell ref="H201:H202"/>
    <mergeCell ref="I201:I202"/>
    <mergeCell ref="J201:J202"/>
    <mergeCell ref="K201:K202"/>
    <mergeCell ref="L201:L202"/>
    <mergeCell ref="A227:F227"/>
    <mergeCell ref="A228:A229"/>
    <mergeCell ref="B228:B229"/>
    <mergeCell ref="C228:C229"/>
    <mergeCell ref="D228:D229"/>
    <mergeCell ref="E228:E229"/>
    <mergeCell ref="F228:F229"/>
    <mergeCell ref="A210:A211"/>
    <mergeCell ref="B210:B211"/>
    <mergeCell ref="D210:D211"/>
    <mergeCell ref="E210:E211"/>
    <mergeCell ref="A213:A217"/>
    <mergeCell ref="B213:B221"/>
    <mergeCell ref="D215:D216"/>
    <mergeCell ref="E215:E216"/>
    <mergeCell ref="N201:N202"/>
    <mergeCell ref="P201:P202"/>
    <mergeCell ref="Q201:Q202"/>
    <mergeCell ref="M228:M229"/>
    <mergeCell ref="N228:N229"/>
    <mergeCell ref="O228:O229"/>
    <mergeCell ref="P228:P229"/>
    <mergeCell ref="Q228:Q229"/>
    <mergeCell ref="O201:O203"/>
    <mergeCell ref="M201:M202"/>
    <mergeCell ref="R228:R229"/>
    <mergeCell ref="G228:G229"/>
    <mergeCell ref="H228:H229"/>
    <mergeCell ref="I228:I229"/>
    <mergeCell ref="J228:J229"/>
    <mergeCell ref="K228:K229"/>
    <mergeCell ref="L228:L229"/>
    <mergeCell ref="A269:R269"/>
    <mergeCell ref="E254:E255"/>
    <mergeCell ref="B258:B259"/>
    <mergeCell ref="A260:A261"/>
    <mergeCell ref="B260:B261"/>
    <mergeCell ref="B233:B244"/>
    <mergeCell ref="D233:D244"/>
    <mergeCell ref="A251:A252"/>
    <mergeCell ref="B251:B252"/>
    <mergeCell ref="A254:A256"/>
    <mergeCell ref="B254:B256"/>
    <mergeCell ref="D254:D255"/>
    <mergeCell ref="B246:B248"/>
    <mergeCell ref="B265:B267"/>
    <mergeCell ref="A265:A267"/>
    <mergeCell ref="B268:D268"/>
  </mergeCells>
  <pageMargins left="0.39370078740157483" right="0.39370078740157483" top="0.39370078740157483" bottom="0.39370078740157483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308"/>
  <sheetViews>
    <sheetView view="pageBreakPreview" topLeftCell="A273" zoomScale="50" zoomScaleNormal="100" zoomScaleSheetLayoutView="50" workbookViewId="0">
      <selection activeCell="FE15" sqref="FE15"/>
    </sheetView>
  </sheetViews>
  <sheetFormatPr defaultColWidth="8.85546875" defaultRowHeight="12"/>
  <cols>
    <col min="1" max="1" width="7.28515625" style="2" customWidth="1"/>
    <col min="2" max="2" width="43.42578125" style="75" customWidth="1"/>
    <col min="3" max="3" width="45.42578125" style="75" customWidth="1"/>
    <col min="4" max="4" width="14.42578125" style="4" customWidth="1"/>
    <col min="5" max="5" width="14.140625" style="4" customWidth="1"/>
    <col min="6" max="6" width="14.140625" style="31" customWidth="1"/>
    <col min="7" max="7" width="9.28515625" style="4" customWidth="1"/>
    <col min="8" max="8" width="11.28515625" style="11" customWidth="1"/>
    <col min="9" max="12" width="11" style="30" customWidth="1"/>
    <col min="13" max="13" width="13.5703125" style="31" customWidth="1"/>
    <col min="14" max="16" width="12.28515625" style="31" customWidth="1"/>
    <col min="17" max="17" width="11.42578125" style="31" customWidth="1"/>
    <col min="18" max="18" width="13" style="2" customWidth="1"/>
    <col min="19" max="19" width="13.85546875" style="2" customWidth="1"/>
    <col min="20" max="20" width="20.7109375" style="2" customWidth="1"/>
    <col min="21" max="21" width="0.28515625" style="49" customWidth="1"/>
    <col min="22" max="54" width="8.85546875" style="2" hidden="1" customWidth="1"/>
    <col min="55" max="55" width="7.140625" style="2" hidden="1" customWidth="1"/>
    <col min="56" max="90" width="8.85546875" style="2" hidden="1" customWidth="1"/>
    <col min="91" max="91" width="0.28515625" style="2" hidden="1" customWidth="1"/>
    <col min="92" max="125" width="8.85546875" style="2" hidden="1" customWidth="1"/>
    <col min="126" max="126" width="0.28515625" style="2" hidden="1" customWidth="1"/>
    <col min="127" max="147" width="8.85546875" style="2" hidden="1" customWidth="1"/>
    <col min="148" max="167" width="8.85546875" style="2" customWidth="1"/>
    <col min="168" max="168" width="3.7109375" style="2" customWidth="1"/>
    <col min="169" max="199" width="8.85546875" style="2" hidden="1" customWidth="1"/>
    <col min="200" max="228" width="8.85546875" style="2"/>
    <col min="229" max="230" width="8.85546875" style="2" customWidth="1"/>
    <col min="231" max="231" width="0.5703125" style="2" customWidth="1"/>
    <col min="232" max="264" width="8.85546875" style="2" hidden="1" customWidth="1"/>
    <col min="265" max="265" width="4.28515625" style="2" hidden="1" customWidth="1"/>
    <col min="266" max="280" width="8.85546875" style="2" hidden="1" customWidth="1"/>
    <col min="281" max="352" width="8.85546875" style="2"/>
    <col min="353" max="353" width="7.28515625" style="2" customWidth="1"/>
    <col min="354" max="354" width="39.28515625" style="2" customWidth="1"/>
    <col min="355" max="355" width="34.7109375" style="2" customWidth="1"/>
    <col min="356" max="356" width="14.42578125" style="2" customWidth="1"/>
    <col min="357" max="357" width="14.140625" style="2" customWidth="1"/>
    <col min="358" max="358" width="11.7109375" style="2" customWidth="1"/>
    <col min="359" max="359" width="9.28515625" style="2" customWidth="1"/>
    <col min="360" max="360" width="11.28515625" style="2" customWidth="1"/>
    <col min="361" max="364" width="11" style="2" customWidth="1"/>
    <col min="365" max="365" width="13.5703125" style="2" customWidth="1"/>
    <col min="366" max="368" width="12.28515625" style="2" customWidth="1"/>
    <col min="369" max="369" width="11.42578125" style="2" customWidth="1"/>
    <col min="370" max="370" width="16.42578125" style="2" customWidth="1"/>
    <col min="371" max="371" width="18" style="2" customWidth="1"/>
    <col min="372" max="372" width="19.28515625" style="2" customWidth="1"/>
    <col min="373" max="373" width="20.7109375" style="2" customWidth="1"/>
    <col min="374" max="378" width="8.85546875" style="2" customWidth="1"/>
    <col min="379" max="608" width="8.85546875" style="2"/>
    <col min="609" max="609" width="7.28515625" style="2" customWidth="1"/>
    <col min="610" max="610" width="39.28515625" style="2" customWidth="1"/>
    <col min="611" max="611" width="34.7109375" style="2" customWidth="1"/>
    <col min="612" max="612" width="14.42578125" style="2" customWidth="1"/>
    <col min="613" max="613" width="14.140625" style="2" customWidth="1"/>
    <col min="614" max="614" width="11.7109375" style="2" customWidth="1"/>
    <col min="615" max="615" width="9.28515625" style="2" customWidth="1"/>
    <col min="616" max="616" width="11.28515625" style="2" customWidth="1"/>
    <col min="617" max="620" width="11" style="2" customWidth="1"/>
    <col min="621" max="621" width="13.5703125" style="2" customWidth="1"/>
    <col min="622" max="624" width="12.28515625" style="2" customWidth="1"/>
    <col min="625" max="625" width="11.42578125" style="2" customWidth="1"/>
    <col min="626" max="626" width="16.42578125" style="2" customWidth="1"/>
    <col min="627" max="627" width="18" style="2" customWidth="1"/>
    <col min="628" max="628" width="19.28515625" style="2" customWidth="1"/>
    <col min="629" max="629" width="20.7109375" style="2" customWidth="1"/>
    <col min="630" max="634" width="8.85546875" style="2" customWidth="1"/>
    <col min="635" max="864" width="8.85546875" style="2"/>
    <col min="865" max="865" width="7.28515625" style="2" customWidth="1"/>
    <col min="866" max="866" width="39.28515625" style="2" customWidth="1"/>
    <col min="867" max="867" width="34.7109375" style="2" customWidth="1"/>
    <col min="868" max="868" width="14.42578125" style="2" customWidth="1"/>
    <col min="869" max="869" width="14.140625" style="2" customWidth="1"/>
    <col min="870" max="870" width="11.7109375" style="2" customWidth="1"/>
    <col min="871" max="871" width="9.28515625" style="2" customWidth="1"/>
    <col min="872" max="872" width="11.28515625" style="2" customWidth="1"/>
    <col min="873" max="876" width="11" style="2" customWidth="1"/>
    <col min="877" max="877" width="13.5703125" style="2" customWidth="1"/>
    <col min="878" max="880" width="12.28515625" style="2" customWidth="1"/>
    <col min="881" max="881" width="11.42578125" style="2" customWidth="1"/>
    <col min="882" max="882" width="16.42578125" style="2" customWidth="1"/>
    <col min="883" max="883" width="18" style="2" customWidth="1"/>
    <col min="884" max="884" width="19.28515625" style="2" customWidth="1"/>
    <col min="885" max="885" width="20.7109375" style="2" customWidth="1"/>
    <col min="886" max="890" width="8.85546875" style="2" customWidth="1"/>
    <col min="891" max="1120" width="8.85546875" style="2"/>
    <col min="1121" max="1121" width="7.28515625" style="2" customWidth="1"/>
    <col min="1122" max="1122" width="39.28515625" style="2" customWidth="1"/>
    <col min="1123" max="1123" width="34.7109375" style="2" customWidth="1"/>
    <col min="1124" max="1124" width="14.42578125" style="2" customWidth="1"/>
    <col min="1125" max="1125" width="14.140625" style="2" customWidth="1"/>
    <col min="1126" max="1126" width="11.7109375" style="2" customWidth="1"/>
    <col min="1127" max="1127" width="9.28515625" style="2" customWidth="1"/>
    <col min="1128" max="1128" width="11.28515625" style="2" customWidth="1"/>
    <col min="1129" max="1132" width="11" style="2" customWidth="1"/>
    <col min="1133" max="1133" width="13.5703125" style="2" customWidth="1"/>
    <col min="1134" max="1136" width="12.28515625" style="2" customWidth="1"/>
    <col min="1137" max="1137" width="11.42578125" style="2" customWidth="1"/>
    <col min="1138" max="1138" width="16.42578125" style="2" customWidth="1"/>
    <col min="1139" max="1139" width="18" style="2" customWidth="1"/>
    <col min="1140" max="1140" width="19.28515625" style="2" customWidth="1"/>
    <col min="1141" max="1141" width="20.7109375" style="2" customWidth="1"/>
    <col min="1142" max="1146" width="8.85546875" style="2" customWidth="1"/>
    <col min="1147" max="1376" width="8.85546875" style="2"/>
    <col min="1377" max="1377" width="7.28515625" style="2" customWidth="1"/>
    <col min="1378" max="1378" width="39.28515625" style="2" customWidth="1"/>
    <col min="1379" max="1379" width="34.7109375" style="2" customWidth="1"/>
    <col min="1380" max="1380" width="14.42578125" style="2" customWidth="1"/>
    <col min="1381" max="1381" width="14.140625" style="2" customWidth="1"/>
    <col min="1382" max="1382" width="11.7109375" style="2" customWidth="1"/>
    <col min="1383" max="1383" width="9.28515625" style="2" customWidth="1"/>
    <col min="1384" max="1384" width="11.28515625" style="2" customWidth="1"/>
    <col min="1385" max="1388" width="11" style="2" customWidth="1"/>
    <col min="1389" max="1389" width="13.5703125" style="2" customWidth="1"/>
    <col min="1390" max="1392" width="12.28515625" style="2" customWidth="1"/>
    <col min="1393" max="1393" width="11.42578125" style="2" customWidth="1"/>
    <col min="1394" max="1394" width="16.42578125" style="2" customWidth="1"/>
    <col min="1395" max="1395" width="18" style="2" customWidth="1"/>
    <col min="1396" max="1396" width="19.28515625" style="2" customWidth="1"/>
    <col min="1397" max="1397" width="20.7109375" style="2" customWidth="1"/>
    <col min="1398" max="1402" width="8.85546875" style="2" customWidth="1"/>
    <col min="1403" max="1632" width="8.85546875" style="2"/>
    <col min="1633" max="1633" width="7.28515625" style="2" customWidth="1"/>
    <col min="1634" max="1634" width="39.28515625" style="2" customWidth="1"/>
    <col min="1635" max="1635" width="34.7109375" style="2" customWidth="1"/>
    <col min="1636" max="1636" width="14.42578125" style="2" customWidth="1"/>
    <col min="1637" max="1637" width="14.140625" style="2" customWidth="1"/>
    <col min="1638" max="1638" width="11.7109375" style="2" customWidth="1"/>
    <col min="1639" max="1639" width="9.28515625" style="2" customWidth="1"/>
    <col min="1640" max="1640" width="11.28515625" style="2" customWidth="1"/>
    <col min="1641" max="1644" width="11" style="2" customWidth="1"/>
    <col min="1645" max="1645" width="13.5703125" style="2" customWidth="1"/>
    <col min="1646" max="1648" width="12.28515625" style="2" customWidth="1"/>
    <col min="1649" max="1649" width="11.42578125" style="2" customWidth="1"/>
    <col min="1650" max="1650" width="16.42578125" style="2" customWidth="1"/>
    <col min="1651" max="1651" width="18" style="2" customWidth="1"/>
    <col min="1652" max="1652" width="19.28515625" style="2" customWidth="1"/>
    <col min="1653" max="1653" width="20.7109375" style="2" customWidth="1"/>
    <col min="1654" max="1658" width="8.85546875" style="2" customWidth="1"/>
    <col min="1659" max="1888" width="8.85546875" style="2"/>
    <col min="1889" max="1889" width="7.28515625" style="2" customWidth="1"/>
    <col min="1890" max="1890" width="39.28515625" style="2" customWidth="1"/>
    <col min="1891" max="1891" width="34.7109375" style="2" customWidth="1"/>
    <col min="1892" max="1892" width="14.42578125" style="2" customWidth="1"/>
    <col min="1893" max="1893" width="14.140625" style="2" customWidth="1"/>
    <col min="1894" max="1894" width="11.7109375" style="2" customWidth="1"/>
    <col min="1895" max="1895" width="9.28515625" style="2" customWidth="1"/>
    <col min="1896" max="1896" width="11.28515625" style="2" customWidth="1"/>
    <col min="1897" max="1900" width="11" style="2" customWidth="1"/>
    <col min="1901" max="1901" width="13.5703125" style="2" customWidth="1"/>
    <col min="1902" max="1904" width="12.28515625" style="2" customWidth="1"/>
    <col min="1905" max="1905" width="11.42578125" style="2" customWidth="1"/>
    <col min="1906" max="1906" width="16.42578125" style="2" customWidth="1"/>
    <col min="1907" max="1907" width="18" style="2" customWidth="1"/>
    <col min="1908" max="1908" width="19.28515625" style="2" customWidth="1"/>
    <col min="1909" max="1909" width="20.7109375" style="2" customWidth="1"/>
    <col min="1910" max="1914" width="8.85546875" style="2" customWidth="1"/>
    <col min="1915" max="2144" width="8.85546875" style="2"/>
    <col min="2145" max="2145" width="7.28515625" style="2" customWidth="1"/>
    <col min="2146" max="2146" width="39.28515625" style="2" customWidth="1"/>
    <col min="2147" max="2147" width="34.7109375" style="2" customWidth="1"/>
    <col min="2148" max="2148" width="14.42578125" style="2" customWidth="1"/>
    <col min="2149" max="2149" width="14.140625" style="2" customWidth="1"/>
    <col min="2150" max="2150" width="11.7109375" style="2" customWidth="1"/>
    <col min="2151" max="2151" width="9.28515625" style="2" customWidth="1"/>
    <col min="2152" max="2152" width="11.28515625" style="2" customWidth="1"/>
    <col min="2153" max="2156" width="11" style="2" customWidth="1"/>
    <col min="2157" max="2157" width="13.5703125" style="2" customWidth="1"/>
    <col min="2158" max="2160" width="12.28515625" style="2" customWidth="1"/>
    <col min="2161" max="2161" width="11.42578125" style="2" customWidth="1"/>
    <col min="2162" max="2162" width="16.42578125" style="2" customWidth="1"/>
    <col min="2163" max="2163" width="18" style="2" customWidth="1"/>
    <col min="2164" max="2164" width="19.28515625" style="2" customWidth="1"/>
    <col min="2165" max="2165" width="20.7109375" style="2" customWidth="1"/>
    <col min="2166" max="2170" width="8.85546875" style="2" customWidth="1"/>
    <col min="2171" max="2400" width="8.85546875" style="2"/>
    <col min="2401" max="2401" width="7.28515625" style="2" customWidth="1"/>
    <col min="2402" max="2402" width="39.28515625" style="2" customWidth="1"/>
    <col min="2403" max="2403" width="34.7109375" style="2" customWidth="1"/>
    <col min="2404" max="2404" width="14.42578125" style="2" customWidth="1"/>
    <col min="2405" max="2405" width="14.140625" style="2" customWidth="1"/>
    <col min="2406" max="2406" width="11.7109375" style="2" customWidth="1"/>
    <col min="2407" max="2407" width="9.28515625" style="2" customWidth="1"/>
    <col min="2408" max="2408" width="11.28515625" style="2" customWidth="1"/>
    <col min="2409" max="2412" width="11" style="2" customWidth="1"/>
    <col min="2413" max="2413" width="13.5703125" style="2" customWidth="1"/>
    <col min="2414" max="2416" width="12.28515625" style="2" customWidth="1"/>
    <col min="2417" max="2417" width="11.42578125" style="2" customWidth="1"/>
    <col min="2418" max="2418" width="16.42578125" style="2" customWidth="1"/>
    <col min="2419" max="2419" width="18" style="2" customWidth="1"/>
    <col min="2420" max="2420" width="19.28515625" style="2" customWidth="1"/>
    <col min="2421" max="2421" width="20.7109375" style="2" customWidth="1"/>
    <col min="2422" max="2426" width="8.85546875" style="2" customWidth="1"/>
    <col min="2427" max="2656" width="8.85546875" style="2"/>
    <col min="2657" max="2657" width="7.28515625" style="2" customWidth="1"/>
    <col min="2658" max="2658" width="39.28515625" style="2" customWidth="1"/>
    <col min="2659" max="2659" width="34.7109375" style="2" customWidth="1"/>
    <col min="2660" max="2660" width="14.42578125" style="2" customWidth="1"/>
    <col min="2661" max="2661" width="14.140625" style="2" customWidth="1"/>
    <col min="2662" max="2662" width="11.7109375" style="2" customWidth="1"/>
    <col min="2663" max="2663" width="9.28515625" style="2" customWidth="1"/>
    <col min="2664" max="2664" width="11.28515625" style="2" customWidth="1"/>
    <col min="2665" max="2668" width="11" style="2" customWidth="1"/>
    <col min="2669" max="2669" width="13.5703125" style="2" customWidth="1"/>
    <col min="2670" max="2672" width="12.28515625" style="2" customWidth="1"/>
    <col min="2673" max="2673" width="11.42578125" style="2" customWidth="1"/>
    <col min="2674" max="2674" width="16.42578125" style="2" customWidth="1"/>
    <col min="2675" max="2675" width="18" style="2" customWidth="1"/>
    <col min="2676" max="2676" width="19.28515625" style="2" customWidth="1"/>
    <col min="2677" max="2677" width="20.7109375" style="2" customWidth="1"/>
    <col min="2678" max="2682" width="8.85546875" style="2" customWidth="1"/>
    <col min="2683" max="2912" width="8.85546875" style="2"/>
    <col min="2913" max="2913" width="7.28515625" style="2" customWidth="1"/>
    <col min="2914" max="2914" width="39.28515625" style="2" customWidth="1"/>
    <col min="2915" max="2915" width="34.7109375" style="2" customWidth="1"/>
    <col min="2916" max="2916" width="14.42578125" style="2" customWidth="1"/>
    <col min="2917" max="2917" width="14.140625" style="2" customWidth="1"/>
    <col min="2918" max="2918" width="11.7109375" style="2" customWidth="1"/>
    <col min="2919" max="2919" width="9.28515625" style="2" customWidth="1"/>
    <col min="2920" max="2920" width="11.28515625" style="2" customWidth="1"/>
    <col min="2921" max="2924" width="11" style="2" customWidth="1"/>
    <col min="2925" max="2925" width="13.5703125" style="2" customWidth="1"/>
    <col min="2926" max="2928" width="12.28515625" style="2" customWidth="1"/>
    <col min="2929" max="2929" width="11.42578125" style="2" customWidth="1"/>
    <col min="2930" max="2930" width="16.42578125" style="2" customWidth="1"/>
    <col min="2931" max="2931" width="18" style="2" customWidth="1"/>
    <col min="2932" max="2932" width="19.28515625" style="2" customWidth="1"/>
    <col min="2933" max="2933" width="20.7109375" style="2" customWidth="1"/>
    <col min="2934" max="2938" width="8.85546875" style="2" customWidth="1"/>
    <col min="2939" max="3168" width="8.85546875" style="2"/>
    <col min="3169" max="3169" width="7.28515625" style="2" customWidth="1"/>
    <col min="3170" max="3170" width="39.28515625" style="2" customWidth="1"/>
    <col min="3171" max="3171" width="34.7109375" style="2" customWidth="1"/>
    <col min="3172" max="3172" width="14.42578125" style="2" customWidth="1"/>
    <col min="3173" max="3173" width="14.140625" style="2" customWidth="1"/>
    <col min="3174" max="3174" width="11.7109375" style="2" customWidth="1"/>
    <col min="3175" max="3175" width="9.28515625" style="2" customWidth="1"/>
    <col min="3176" max="3176" width="11.28515625" style="2" customWidth="1"/>
    <col min="3177" max="3180" width="11" style="2" customWidth="1"/>
    <col min="3181" max="3181" width="13.5703125" style="2" customWidth="1"/>
    <col min="3182" max="3184" width="12.28515625" style="2" customWidth="1"/>
    <col min="3185" max="3185" width="11.42578125" style="2" customWidth="1"/>
    <col min="3186" max="3186" width="16.42578125" style="2" customWidth="1"/>
    <col min="3187" max="3187" width="18" style="2" customWidth="1"/>
    <col min="3188" max="3188" width="19.28515625" style="2" customWidth="1"/>
    <col min="3189" max="3189" width="20.7109375" style="2" customWidth="1"/>
    <col min="3190" max="3194" width="8.85546875" style="2" customWidth="1"/>
    <col min="3195" max="3424" width="8.85546875" style="2"/>
    <col min="3425" max="3425" width="7.28515625" style="2" customWidth="1"/>
    <col min="3426" max="3426" width="39.28515625" style="2" customWidth="1"/>
    <col min="3427" max="3427" width="34.7109375" style="2" customWidth="1"/>
    <col min="3428" max="3428" width="14.42578125" style="2" customWidth="1"/>
    <col min="3429" max="3429" width="14.140625" style="2" customWidth="1"/>
    <col min="3430" max="3430" width="11.7109375" style="2" customWidth="1"/>
    <col min="3431" max="3431" width="9.28515625" style="2" customWidth="1"/>
    <col min="3432" max="3432" width="11.28515625" style="2" customWidth="1"/>
    <col min="3433" max="3436" width="11" style="2" customWidth="1"/>
    <col min="3437" max="3437" width="13.5703125" style="2" customWidth="1"/>
    <col min="3438" max="3440" width="12.28515625" style="2" customWidth="1"/>
    <col min="3441" max="3441" width="11.42578125" style="2" customWidth="1"/>
    <col min="3442" max="3442" width="16.42578125" style="2" customWidth="1"/>
    <col min="3443" max="3443" width="18" style="2" customWidth="1"/>
    <col min="3444" max="3444" width="19.28515625" style="2" customWidth="1"/>
    <col min="3445" max="3445" width="20.7109375" style="2" customWidth="1"/>
    <col min="3446" max="3450" width="8.85546875" style="2" customWidth="1"/>
    <col min="3451" max="3680" width="8.85546875" style="2"/>
    <col min="3681" max="3681" width="7.28515625" style="2" customWidth="1"/>
    <col min="3682" max="3682" width="39.28515625" style="2" customWidth="1"/>
    <col min="3683" max="3683" width="34.7109375" style="2" customWidth="1"/>
    <col min="3684" max="3684" width="14.42578125" style="2" customWidth="1"/>
    <col min="3685" max="3685" width="14.140625" style="2" customWidth="1"/>
    <col min="3686" max="3686" width="11.7109375" style="2" customWidth="1"/>
    <col min="3687" max="3687" width="9.28515625" style="2" customWidth="1"/>
    <col min="3688" max="3688" width="11.28515625" style="2" customWidth="1"/>
    <col min="3689" max="3692" width="11" style="2" customWidth="1"/>
    <col min="3693" max="3693" width="13.5703125" style="2" customWidth="1"/>
    <col min="3694" max="3696" width="12.28515625" style="2" customWidth="1"/>
    <col min="3697" max="3697" width="11.42578125" style="2" customWidth="1"/>
    <col min="3698" max="3698" width="16.42578125" style="2" customWidth="1"/>
    <col min="3699" max="3699" width="18" style="2" customWidth="1"/>
    <col min="3700" max="3700" width="19.28515625" style="2" customWidth="1"/>
    <col min="3701" max="3701" width="20.7109375" style="2" customWidth="1"/>
    <col min="3702" max="3706" width="8.85546875" style="2" customWidth="1"/>
    <col min="3707" max="3936" width="8.85546875" style="2"/>
    <col min="3937" max="3937" width="7.28515625" style="2" customWidth="1"/>
    <col min="3938" max="3938" width="39.28515625" style="2" customWidth="1"/>
    <col min="3939" max="3939" width="34.7109375" style="2" customWidth="1"/>
    <col min="3940" max="3940" width="14.42578125" style="2" customWidth="1"/>
    <col min="3941" max="3941" width="14.140625" style="2" customWidth="1"/>
    <col min="3942" max="3942" width="11.7109375" style="2" customWidth="1"/>
    <col min="3943" max="3943" width="9.28515625" style="2" customWidth="1"/>
    <col min="3944" max="3944" width="11.28515625" style="2" customWidth="1"/>
    <col min="3945" max="3948" width="11" style="2" customWidth="1"/>
    <col min="3949" max="3949" width="13.5703125" style="2" customWidth="1"/>
    <col min="3950" max="3952" width="12.28515625" style="2" customWidth="1"/>
    <col min="3953" max="3953" width="11.42578125" style="2" customWidth="1"/>
    <col min="3954" max="3954" width="16.42578125" style="2" customWidth="1"/>
    <col min="3955" max="3955" width="18" style="2" customWidth="1"/>
    <col min="3956" max="3956" width="19.28515625" style="2" customWidth="1"/>
    <col min="3957" max="3957" width="20.7109375" style="2" customWidth="1"/>
    <col min="3958" max="3962" width="8.85546875" style="2" customWidth="1"/>
    <col min="3963" max="4192" width="8.85546875" style="2"/>
    <col min="4193" max="4193" width="7.28515625" style="2" customWidth="1"/>
    <col min="4194" max="4194" width="39.28515625" style="2" customWidth="1"/>
    <col min="4195" max="4195" width="34.7109375" style="2" customWidth="1"/>
    <col min="4196" max="4196" width="14.42578125" style="2" customWidth="1"/>
    <col min="4197" max="4197" width="14.140625" style="2" customWidth="1"/>
    <col min="4198" max="4198" width="11.7109375" style="2" customWidth="1"/>
    <col min="4199" max="4199" width="9.28515625" style="2" customWidth="1"/>
    <col min="4200" max="4200" width="11.28515625" style="2" customWidth="1"/>
    <col min="4201" max="4204" width="11" style="2" customWidth="1"/>
    <col min="4205" max="4205" width="13.5703125" style="2" customWidth="1"/>
    <col min="4206" max="4208" width="12.28515625" style="2" customWidth="1"/>
    <col min="4209" max="4209" width="11.42578125" style="2" customWidth="1"/>
    <col min="4210" max="4210" width="16.42578125" style="2" customWidth="1"/>
    <col min="4211" max="4211" width="18" style="2" customWidth="1"/>
    <col min="4212" max="4212" width="19.28515625" style="2" customWidth="1"/>
    <col min="4213" max="4213" width="20.7109375" style="2" customWidth="1"/>
    <col min="4214" max="4218" width="8.85546875" style="2" customWidth="1"/>
    <col min="4219" max="4448" width="8.85546875" style="2"/>
    <col min="4449" max="4449" width="7.28515625" style="2" customWidth="1"/>
    <col min="4450" max="4450" width="39.28515625" style="2" customWidth="1"/>
    <col min="4451" max="4451" width="34.7109375" style="2" customWidth="1"/>
    <col min="4452" max="4452" width="14.42578125" style="2" customWidth="1"/>
    <col min="4453" max="4453" width="14.140625" style="2" customWidth="1"/>
    <col min="4454" max="4454" width="11.7109375" style="2" customWidth="1"/>
    <col min="4455" max="4455" width="9.28515625" style="2" customWidth="1"/>
    <col min="4456" max="4456" width="11.28515625" style="2" customWidth="1"/>
    <col min="4457" max="4460" width="11" style="2" customWidth="1"/>
    <col min="4461" max="4461" width="13.5703125" style="2" customWidth="1"/>
    <col min="4462" max="4464" width="12.28515625" style="2" customWidth="1"/>
    <col min="4465" max="4465" width="11.42578125" style="2" customWidth="1"/>
    <col min="4466" max="4466" width="16.42578125" style="2" customWidth="1"/>
    <col min="4467" max="4467" width="18" style="2" customWidth="1"/>
    <col min="4468" max="4468" width="19.28515625" style="2" customWidth="1"/>
    <col min="4469" max="4469" width="20.7109375" style="2" customWidth="1"/>
    <col min="4470" max="4474" width="8.85546875" style="2" customWidth="1"/>
    <col min="4475" max="4704" width="8.85546875" style="2"/>
    <col min="4705" max="4705" width="7.28515625" style="2" customWidth="1"/>
    <col min="4706" max="4706" width="39.28515625" style="2" customWidth="1"/>
    <col min="4707" max="4707" width="34.7109375" style="2" customWidth="1"/>
    <col min="4708" max="4708" width="14.42578125" style="2" customWidth="1"/>
    <col min="4709" max="4709" width="14.140625" style="2" customWidth="1"/>
    <col min="4710" max="4710" width="11.7109375" style="2" customWidth="1"/>
    <col min="4711" max="4711" width="9.28515625" style="2" customWidth="1"/>
    <col min="4712" max="4712" width="11.28515625" style="2" customWidth="1"/>
    <col min="4713" max="4716" width="11" style="2" customWidth="1"/>
    <col min="4717" max="4717" width="13.5703125" style="2" customWidth="1"/>
    <col min="4718" max="4720" width="12.28515625" style="2" customWidth="1"/>
    <col min="4721" max="4721" width="11.42578125" style="2" customWidth="1"/>
    <col min="4722" max="4722" width="16.42578125" style="2" customWidth="1"/>
    <col min="4723" max="4723" width="18" style="2" customWidth="1"/>
    <col min="4724" max="4724" width="19.28515625" style="2" customWidth="1"/>
    <col min="4725" max="4725" width="20.7109375" style="2" customWidth="1"/>
    <col min="4726" max="4730" width="8.85546875" style="2" customWidth="1"/>
    <col min="4731" max="4960" width="8.85546875" style="2"/>
    <col min="4961" max="4961" width="7.28515625" style="2" customWidth="1"/>
    <col min="4962" max="4962" width="39.28515625" style="2" customWidth="1"/>
    <col min="4963" max="4963" width="34.7109375" style="2" customWidth="1"/>
    <col min="4964" max="4964" width="14.42578125" style="2" customWidth="1"/>
    <col min="4965" max="4965" width="14.140625" style="2" customWidth="1"/>
    <col min="4966" max="4966" width="11.7109375" style="2" customWidth="1"/>
    <col min="4967" max="4967" width="9.28515625" style="2" customWidth="1"/>
    <col min="4968" max="4968" width="11.28515625" style="2" customWidth="1"/>
    <col min="4969" max="4972" width="11" style="2" customWidth="1"/>
    <col min="4973" max="4973" width="13.5703125" style="2" customWidth="1"/>
    <col min="4974" max="4976" width="12.28515625" style="2" customWidth="1"/>
    <col min="4977" max="4977" width="11.42578125" style="2" customWidth="1"/>
    <col min="4978" max="4978" width="16.42578125" style="2" customWidth="1"/>
    <col min="4979" max="4979" width="18" style="2" customWidth="1"/>
    <col min="4980" max="4980" width="19.28515625" style="2" customWidth="1"/>
    <col min="4981" max="4981" width="20.7109375" style="2" customWidth="1"/>
    <col min="4982" max="4986" width="8.85546875" style="2" customWidth="1"/>
    <col min="4987" max="5216" width="8.85546875" style="2"/>
    <col min="5217" max="5217" width="7.28515625" style="2" customWidth="1"/>
    <col min="5218" max="5218" width="39.28515625" style="2" customWidth="1"/>
    <col min="5219" max="5219" width="34.7109375" style="2" customWidth="1"/>
    <col min="5220" max="5220" width="14.42578125" style="2" customWidth="1"/>
    <col min="5221" max="5221" width="14.140625" style="2" customWidth="1"/>
    <col min="5222" max="5222" width="11.7109375" style="2" customWidth="1"/>
    <col min="5223" max="5223" width="9.28515625" style="2" customWidth="1"/>
    <col min="5224" max="5224" width="11.28515625" style="2" customWidth="1"/>
    <col min="5225" max="5228" width="11" style="2" customWidth="1"/>
    <col min="5229" max="5229" width="13.5703125" style="2" customWidth="1"/>
    <col min="5230" max="5232" width="12.28515625" style="2" customWidth="1"/>
    <col min="5233" max="5233" width="11.42578125" style="2" customWidth="1"/>
    <col min="5234" max="5234" width="16.42578125" style="2" customWidth="1"/>
    <col min="5235" max="5235" width="18" style="2" customWidth="1"/>
    <col min="5236" max="5236" width="19.28515625" style="2" customWidth="1"/>
    <col min="5237" max="5237" width="20.7109375" style="2" customWidth="1"/>
    <col min="5238" max="5242" width="8.85546875" style="2" customWidth="1"/>
    <col min="5243" max="5472" width="8.85546875" style="2"/>
    <col min="5473" max="5473" width="7.28515625" style="2" customWidth="1"/>
    <col min="5474" max="5474" width="39.28515625" style="2" customWidth="1"/>
    <col min="5475" max="5475" width="34.7109375" style="2" customWidth="1"/>
    <col min="5476" max="5476" width="14.42578125" style="2" customWidth="1"/>
    <col min="5477" max="5477" width="14.140625" style="2" customWidth="1"/>
    <col min="5478" max="5478" width="11.7109375" style="2" customWidth="1"/>
    <col min="5479" max="5479" width="9.28515625" style="2" customWidth="1"/>
    <col min="5480" max="5480" width="11.28515625" style="2" customWidth="1"/>
    <col min="5481" max="5484" width="11" style="2" customWidth="1"/>
    <col min="5485" max="5485" width="13.5703125" style="2" customWidth="1"/>
    <col min="5486" max="5488" width="12.28515625" style="2" customWidth="1"/>
    <col min="5489" max="5489" width="11.42578125" style="2" customWidth="1"/>
    <col min="5490" max="5490" width="16.42578125" style="2" customWidth="1"/>
    <col min="5491" max="5491" width="18" style="2" customWidth="1"/>
    <col min="5492" max="5492" width="19.28515625" style="2" customWidth="1"/>
    <col min="5493" max="5493" width="20.7109375" style="2" customWidth="1"/>
    <col min="5494" max="5498" width="8.85546875" style="2" customWidth="1"/>
    <col min="5499" max="5728" width="8.85546875" style="2"/>
    <col min="5729" max="5729" width="7.28515625" style="2" customWidth="1"/>
    <col min="5730" max="5730" width="39.28515625" style="2" customWidth="1"/>
    <col min="5731" max="5731" width="34.7109375" style="2" customWidth="1"/>
    <col min="5732" max="5732" width="14.42578125" style="2" customWidth="1"/>
    <col min="5733" max="5733" width="14.140625" style="2" customWidth="1"/>
    <col min="5734" max="5734" width="11.7109375" style="2" customWidth="1"/>
    <col min="5735" max="5735" width="9.28515625" style="2" customWidth="1"/>
    <col min="5736" max="5736" width="11.28515625" style="2" customWidth="1"/>
    <col min="5737" max="5740" width="11" style="2" customWidth="1"/>
    <col min="5741" max="5741" width="13.5703125" style="2" customWidth="1"/>
    <col min="5742" max="5744" width="12.28515625" style="2" customWidth="1"/>
    <col min="5745" max="5745" width="11.42578125" style="2" customWidth="1"/>
    <col min="5746" max="5746" width="16.42578125" style="2" customWidth="1"/>
    <col min="5747" max="5747" width="18" style="2" customWidth="1"/>
    <col min="5748" max="5748" width="19.28515625" style="2" customWidth="1"/>
    <col min="5749" max="5749" width="20.7109375" style="2" customWidth="1"/>
    <col min="5750" max="5754" width="8.85546875" style="2" customWidth="1"/>
    <col min="5755" max="5984" width="8.85546875" style="2"/>
    <col min="5985" max="5985" width="7.28515625" style="2" customWidth="1"/>
    <col min="5986" max="5986" width="39.28515625" style="2" customWidth="1"/>
    <col min="5987" max="5987" width="34.7109375" style="2" customWidth="1"/>
    <col min="5988" max="5988" width="14.42578125" style="2" customWidth="1"/>
    <col min="5989" max="5989" width="14.140625" style="2" customWidth="1"/>
    <col min="5990" max="5990" width="11.7109375" style="2" customWidth="1"/>
    <col min="5991" max="5991" width="9.28515625" style="2" customWidth="1"/>
    <col min="5992" max="5992" width="11.28515625" style="2" customWidth="1"/>
    <col min="5993" max="5996" width="11" style="2" customWidth="1"/>
    <col min="5997" max="5997" width="13.5703125" style="2" customWidth="1"/>
    <col min="5998" max="6000" width="12.28515625" style="2" customWidth="1"/>
    <col min="6001" max="6001" width="11.42578125" style="2" customWidth="1"/>
    <col min="6002" max="6002" width="16.42578125" style="2" customWidth="1"/>
    <col min="6003" max="6003" width="18" style="2" customWidth="1"/>
    <col min="6004" max="6004" width="19.28515625" style="2" customWidth="1"/>
    <col min="6005" max="6005" width="20.7109375" style="2" customWidth="1"/>
    <col min="6006" max="6010" width="8.85546875" style="2" customWidth="1"/>
    <col min="6011" max="6240" width="8.85546875" style="2"/>
    <col min="6241" max="6241" width="7.28515625" style="2" customWidth="1"/>
    <col min="6242" max="6242" width="39.28515625" style="2" customWidth="1"/>
    <col min="6243" max="6243" width="34.7109375" style="2" customWidth="1"/>
    <col min="6244" max="6244" width="14.42578125" style="2" customWidth="1"/>
    <col min="6245" max="6245" width="14.140625" style="2" customWidth="1"/>
    <col min="6246" max="6246" width="11.7109375" style="2" customWidth="1"/>
    <col min="6247" max="6247" width="9.28515625" style="2" customWidth="1"/>
    <col min="6248" max="6248" width="11.28515625" style="2" customWidth="1"/>
    <col min="6249" max="6252" width="11" style="2" customWidth="1"/>
    <col min="6253" max="6253" width="13.5703125" style="2" customWidth="1"/>
    <col min="6254" max="6256" width="12.28515625" style="2" customWidth="1"/>
    <col min="6257" max="6257" width="11.42578125" style="2" customWidth="1"/>
    <col min="6258" max="6258" width="16.42578125" style="2" customWidth="1"/>
    <col min="6259" max="6259" width="18" style="2" customWidth="1"/>
    <col min="6260" max="6260" width="19.28515625" style="2" customWidth="1"/>
    <col min="6261" max="6261" width="20.7109375" style="2" customWidth="1"/>
    <col min="6262" max="6266" width="8.85546875" style="2" customWidth="1"/>
    <col min="6267" max="6496" width="8.85546875" style="2"/>
    <col min="6497" max="6497" width="7.28515625" style="2" customWidth="1"/>
    <col min="6498" max="6498" width="39.28515625" style="2" customWidth="1"/>
    <col min="6499" max="6499" width="34.7109375" style="2" customWidth="1"/>
    <col min="6500" max="6500" width="14.42578125" style="2" customWidth="1"/>
    <col min="6501" max="6501" width="14.140625" style="2" customWidth="1"/>
    <col min="6502" max="6502" width="11.7109375" style="2" customWidth="1"/>
    <col min="6503" max="6503" width="9.28515625" style="2" customWidth="1"/>
    <col min="6504" max="6504" width="11.28515625" style="2" customWidth="1"/>
    <col min="6505" max="6508" width="11" style="2" customWidth="1"/>
    <col min="6509" max="6509" width="13.5703125" style="2" customWidth="1"/>
    <col min="6510" max="6512" width="12.28515625" style="2" customWidth="1"/>
    <col min="6513" max="6513" width="11.42578125" style="2" customWidth="1"/>
    <col min="6514" max="6514" width="16.42578125" style="2" customWidth="1"/>
    <col min="6515" max="6515" width="18" style="2" customWidth="1"/>
    <col min="6516" max="6516" width="19.28515625" style="2" customWidth="1"/>
    <col min="6517" max="6517" width="20.7109375" style="2" customWidth="1"/>
    <col min="6518" max="6522" width="8.85546875" style="2" customWidth="1"/>
    <col min="6523" max="6752" width="8.85546875" style="2"/>
    <col min="6753" max="6753" width="7.28515625" style="2" customWidth="1"/>
    <col min="6754" max="6754" width="39.28515625" style="2" customWidth="1"/>
    <col min="6755" max="6755" width="34.7109375" style="2" customWidth="1"/>
    <col min="6756" max="6756" width="14.42578125" style="2" customWidth="1"/>
    <col min="6757" max="6757" width="14.140625" style="2" customWidth="1"/>
    <col min="6758" max="6758" width="11.7109375" style="2" customWidth="1"/>
    <col min="6759" max="6759" width="9.28515625" style="2" customWidth="1"/>
    <col min="6760" max="6760" width="11.28515625" style="2" customWidth="1"/>
    <col min="6761" max="6764" width="11" style="2" customWidth="1"/>
    <col min="6765" max="6765" width="13.5703125" style="2" customWidth="1"/>
    <col min="6766" max="6768" width="12.28515625" style="2" customWidth="1"/>
    <col min="6769" max="6769" width="11.42578125" style="2" customWidth="1"/>
    <col min="6770" max="6770" width="16.42578125" style="2" customWidth="1"/>
    <col min="6771" max="6771" width="18" style="2" customWidth="1"/>
    <col min="6772" max="6772" width="19.28515625" style="2" customWidth="1"/>
    <col min="6773" max="6773" width="20.7109375" style="2" customWidth="1"/>
    <col min="6774" max="6778" width="8.85546875" style="2" customWidth="1"/>
    <col min="6779" max="7008" width="8.85546875" style="2"/>
    <col min="7009" max="7009" width="7.28515625" style="2" customWidth="1"/>
    <col min="7010" max="7010" width="39.28515625" style="2" customWidth="1"/>
    <col min="7011" max="7011" width="34.7109375" style="2" customWidth="1"/>
    <col min="7012" max="7012" width="14.42578125" style="2" customWidth="1"/>
    <col min="7013" max="7013" width="14.140625" style="2" customWidth="1"/>
    <col min="7014" max="7014" width="11.7109375" style="2" customWidth="1"/>
    <col min="7015" max="7015" width="9.28515625" style="2" customWidth="1"/>
    <col min="7016" max="7016" width="11.28515625" style="2" customWidth="1"/>
    <col min="7017" max="7020" width="11" style="2" customWidth="1"/>
    <col min="7021" max="7021" width="13.5703125" style="2" customWidth="1"/>
    <col min="7022" max="7024" width="12.28515625" style="2" customWidth="1"/>
    <col min="7025" max="7025" width="11.42578125" style="2" customWidth="1"/>
    <col min="7026" max="7026" width="16.42578125" style="2" customWidth="1"/>
    <col min="7027" max="7027" width="18" style="2" customWidth="1"/>
    <col min="7028" max="7028" width="19.28515625" style="2" customWidth="1"/>
    <col min="7029" max="7029" width="20.7109375" style="2" customWidth="1"/>
    <col min="7030" max="7034" width="8.85546875" style="2" customWidth="1"/>
    <col min="7035" max="7264" width="8.85546875" style="2"/>
    <col min="7265" max="7265" width="7.28515625" style="2" customWidth="1"/>
    <col min="7266" max="7266" width="39.28515625" style="2" customWidth="1"/>
    <col min="7267" max="7267" width="34.7109375" style="2" customWidth="1"/>
    <col min="7268" max="7268" width="14.42578125" style="2" customWidth="1"/>
    <col min="7269" max="7269" width="14.140625" style="2" customWidth="1"/>
    <col min="7270" max="7270" width="11.7109375" style="2" customWidth="1"/>
    <col min="7271" max="7271" width="9.28515625" style="2" customWidth="1"/>
    <col min="7272" max="7272" width="11.28515625" style="2" customWidth="1"/>
    <col min="7273" max="7276" width="11" style="2" customWidth="1"/>
    <col min="7277" max="7277" width="13.5703125" style="2" customWidth="1"/>
    <col min="7278" max="7280" width="12.28515625" style="2" customWidth="1"/>
    <col min="7281" max="7281" width="11.42578125" style="2" customWidth="1"/>
    <col min="7282" max="7282" width="16.42578125" style="2" customWidth="1"/>
    <col min="7283" max="7283" width="18" style="2" customWidth="1"/>
    <col min="7284" max="7284" width="19.28515625" style="2" customWidth="1"/>
    <col min="7285" max="7285" width="20.7109375" style="2" customWidth="1"/>
    <col min="7286" max="7290" width="8.85546875" style="2" customWidth="1"/>
    <col min="7291" max="7520" width="8.85546875" style="2"/>
    <col min="7521" max="7521" width="7.28515625" style="2" customWidth="1"/>
    <col min="7522" max="7522" width="39.28515625" style="2" customWidth="1"/>
    <col min="7523" max="7523" width="34.7109375" style="2" customWidth="1"/>
    <col min="7524" max="7524" width="14.42578125" style="2" customWidth="1"/>
    <col min="7525" max="7525" width="14.140625" style="2" customWidth="1"/>
    <col min="7526" max="7526" width="11.7109375" style="2" customWidth="1"/>
    <col min="7527" max="7527" width="9.28515625" style="2" customWidth="1"/>
    <col min="7528" max="7528" width="11.28515625" style="2" customWidth="1"/>
    <col min="7529" max="7532" width="11" style="2" customWidth="1"/>
    <col min="7533" max="7533" width="13.5703125" style="2" customWidth="1"/>
    <col min="7534" max="7536" width="12.28515625" style="2" customWidth="1"/>
    <col min="7537" max="7537" width="11.42578125" style="2" customWidth="1"/>
    <col min="7538" max="7538" width="16.42578125" style="2" customWidth="1"/>
    <col min="7539" max="7539" width="18" style="2" customWidth="1"/>
    <col min="7540" max="7540" width="19.28515625" style="2" customWidth="1"/>
    <col min="7541" max="7541" width="20.7109375" style="2" customWidth="1"/>
    <col min="7542" max="7546" width="8.85546875" style="2" customWidth="1"/>
    <col min="7547" max="7776" width="8.85546875" style="2"/>
    <col min="7777" max="7777" width="7.28515625" style="2" customWidth="1"/>
    <col min="7778" max="7778" width="39.28515625" style="2" customWidth="1"/>
    <col min="7779" max="7779" width="34.7109375" style="2" customWidth="1"/>
    <col min="7780" max="7780" width="14.42578125" style="2" customWidth="1"/>
    <col min="7781" max="7781" width="14.140625" style="2" customWidth="1"/>
    <col min="7782" max="7782" width="11.7109375" style="2" customWidth="1"/>
    <col min="7783" max="7783" width="9.28515625" style="2" customWidth="1"/>
    <col min="7784" max="7784" width="11.28515625" style="2" customWidth="1"/>
    <col min="7785" max="7788" width="11" style="2" customWidth="1"/>
    <col min="7789" max="7789" width="13.5703125" style="2" customWidth="1"/>
    <col min="7790" max="7792" width="12.28515625" style="2" customWidth="1"/>
    <col min="7793" max="7793" width="11.42578125" style="2" customWidth="1"/>
    <col min="7794" max="7794" width="16.42578125" style="2" customWidth="1"/>
    <col min="7795" max="7795" width="18" style="2" customWidth="1"/>
    <col min="7796" max="7796" width="19.28515625" style="2" customWidth="1"/>
    <col min="7797" max="7797" width="20.7109375" style="2" customWidth="1"/>
    <col min="7798" max="7802" width="8.85546875" style="2" customWidth="1"/>
    <col min="7803" max="8032" width="8.85546875" style="2"/>
    <col min="8033" max="8033" width="7.28515625" style="2" customWidth="1"/>
    <col min="8034" max="8034" width="39.28515625" style="2" customWidth="1"/>
    <col min="8035" max="8035" width="34.7109375" style="2" customWidth="1"/>
    <col min="8036" max="8036" width="14.42578125" style="2" customWidth="1"/>
    <col min="8037" max="8037" width="14.140625" style="2" customWidth="1"/>
    <col min="8038" max="8038" width="11.7109375" style="2" customWidth="1"/>
    <col min="8039" max="8039" width="9.28515625" style="2" customWidth="1"/>
    <col min="8040" max="8040" width="11.28515625" style="2" customWidth="1"/>
    <col min="8041" max="8044" width="11" style="2" customWidth="1"/>
    <col min="8045" max="8045" width="13.5703125" style="2" customWidth="1"/>
    <col min="8046" max="8048" width="12.28515625" style="2" customWidth="1"/>
    <col min="8049" max="8049" width="11.42578125" style="2" customWidth="1"/>
    <col min="8050" max="8050" width="16.42578125" style="2" customWidth="1"/>
    <col min="8051" max="8051" width="18" style="2" customWidth="1"/>
    <col min="8052" max="8052" width="19.28515625" style="2" customWidth="1"/>
    <col min="8053" max="8053" width="20.7109375" style="2" customWidth="1"/>
    <col min="8054" max="8058" width="8.85546875" style="2" customWidth="1"/>
    <col min="8059" max="8288" width="8.85546875" style="2"/>
    <col min="8289" max="8289" width="7.28515625" style="2" customWidth="1"/>
    <col min="8290" max="8290" width="39.28515625" style="2" customWidth="1"/>
    <col min="8291" max="8291" width="34.7109375" style="2" customWidth="1"/>
    <col min="8292" max="8292" width="14.42578125" style="2" customWidth="1"/>
    <col min="8293" max="8293" width="14.140625" style="2" customWidth="1"/>
    <col min="8294" max="8294" width="11.7109375" style="2" customWidth="1"/>
    <col min="8295" max="8295" width="9.28515625" style="2" customWidth="1"/>
    <col min="8296" max="8296" width="11.28515625" style="2" customWidth="1"/>
    <col min="8297" max="8300" width="11" style="2" customWidth="1"/>
    <col min="8301" max="8301" width="13.5703125" style="2" customWidth="1"/>
    <col min="8302" max="8304" width="12.28515625" style="2" customWidth="1"/>
    <col min="8305" max="8305" width="11.42578125" style="2" customWidth="1"/>
    <col min="8306" max="8306" width="16.42578125" style="2" customWidth="1"/>
    <col min="8307" max="8307" width="18" style="2" customWidth="1"/>
    <col min="8308" max="8308" width="19.28515625" style="2" customWidth="1"/>
    <col min="8309" max="8309" width="20.7109375" style="2" customWidth="1"/>
    <col min="8310" max="8314" width="8.85546875" style="2" customWidth="1"/>
    <col min="8315" max="8544" width="8.85546875" style="2"/>
    <col min="8545" max="8545" width="7.28515625" style="2" customWidth="1"/>
    <col min="8546" max="8546" width="39.28515625" style="2" customWidth="1"/>
    <col min="8547" max="8547" width="34.7109375" style="2" customWidth="1"/>
    <col min="8548" max="8548" width="14.42578125" style="2" customWidth="1"/>
    <col min="8549" max="8549" width="14.140625" style="2" customWidth="1"/>
    <col min="8550" max="8550" width="11.7109375" style="2" customWidth="1"/>
    <col min="8551" max="8551" width="9.28515625" style="2" customWidth="1"/>
    <col min="8552" max="8552" width="11.28515625" style="2" customWidth="1"/>
    <col min="8553" max="8556" width="11" style="2" customWidth="1"/>
    <col min="8557" max="8557" width="13.5703125" style="2" customWidth="1"/>
    <col min="8558" max="8560" width="12.28515625" style="2" customWidth="1"/>
    <col min="8561" max="8561" width="11.42578125" style="2" customWidth="1"/>
    <col min="8562" max="8562" width="16.42578125" style="2" customWidth="1"/>
    <col min="8563" max="8563" width="18" style="2" customWidth="1"/>
    <col min="8564" max="8564" width="19.28515625" style="2" customWidth="1"/>
    <col min="8565" max="8565" width="20.7109375" style="2" customWidth="1"/>
    <col min="8566" max="8570" width="8.85546875" style="2" customWidth="1"/>
    <col min="8571" max="8800" width="8.85546875" style="2"/>
    <col min="8801" max="8801" width="7.28515625" style="2" customWidth="1"/>
    <col min="8802" max="8802" width="39.28515625" style="2" customWidth="1"/>
    <col min="8803" max="8803" width="34.7109375" style="2" customWidth="1"/>
    <col min="8804" max="8804" width="14.42578125" style="2" customWidth="1"/>
    <col min="8805" max="8805" width="14.140625" style="2" customWidth="1"/>
    <col min="8806" max="8806" width="11.7109375" style="2" customWidth="1"/>
    <col min="8807" max="8807" width="9.28515625" style="2" customWidth="1"/>
    <col min="8808" max="8808" width="11.28515625" style="2" customWidth="1"/>
    <col min="8809" max="8812" width="11" style="2" customWidth="1"/>
    <col min="8813" max="8813" width="13.5703125" style="2" customWidth="1"/>
    <col min="8814" max="8816" width="12.28515625" style="2" customWidth="1"/>
    <col min="8817" max="8817" width="11.42578125" style="2" customWidth="1"/>
    <col min="8818" max="8818" width="16.42578125" style="2" customWidth="1"/>
    <col min="8819" max="8819" width="18" style="2" customWidth="1"/>
    <col min="8820" max="8820" width="19.28515625" style="2" customWidth="1"/>
    <col min="8821" max="8821" width="20.7109375" style="2" customWidth="1"/>
    <col min="8822" max="8826" width="8.85546875" style="2" customWidth="1"/>
    <col min="8827" max="9056" width="8.85546875" style="2"/>
    <col min="9057" max="9057" width="7.28515625" style="2" customWidth="1"/>
    <col min="9058" max="9058" width="39.28515625" style="2" customWidth="1"/>
    <col min="9059" max="9059" width="34.7109375" style="2" customWidth="1"/>
    <col min="9060" max="9060" width="14.42578125" style="2" customWidth="1"/>
    <col min="9061" max="9061" width="14.140625" style="2" customWidth="1"/>
    <col min="9062" max="9062" width="11.7109375" style="2" customWidth="1"/>
    <col min="9063" max="9063" width="9.28515625" style="2" customWidth="1"/>
    <col min="9064" max="9064" width="11.28515625" style="2" customWidth="1"/>
    <col min="9065" max="9068" width="11" style="2" customWidth="1"/>
    <col min="9069" max="9069" width="13.5703125" style="2" customWidth="1"/>
    <col min="9070" max="9072" width="12.28515625" style="2" customWidth="1"/>
    <col min="9073" max="9073" width="11.42578125" style="2" customWidth="1"/>
    <col min="9074" max="9074" width="16.42578125" style="2" customWidth="1"/>
    <col min="9075" max="9075" width="18" style="2" customWidth="1"/>
    <col min="9076" max="9076" width="19.28515625" style="2" customWidth="1"/>
    <col min="9077" max="9077" width="20.7109375" style="2" customWidth="1"/>
    <col min="9078" max="9082" width="8.85546875" style="2" customWidth="1"/>
    <col min="9083" max="9312" width="8.85546875" style="2"/>
    <col min="9313" max="9313" width="7.28515625" style="2" customWidth="1"/>
    <col min="9314" max="9314" width="39.28515625" style="2" customWidth="1"/>
    <col min="9315" max="9315" width="34.7109375" style="2" customWidth="1"/>
    <col min="9316" max="9316" width="14.42578125" style="2" customWidth="1"/>
    <col min="9317" max="9317" width="14.140625" style="2" customWidth="1"/>
    <col min="9318" max="9318" width="11.7109375" style="2" customWidth="1"/>
    <col min="9319" max="9319" width="9.28515625" style="2" customWidth="1"/>
    <col min="9320" max="9320" width="11.28515625" style="2" customWidth="1"/>
    <col min="9321" max="9324" width="11" style="2" customWidth="1"/>
    <col min="9325" max="9325" width="13.5703125" style="2" customWidth="1"/>
    <col min="9326" max="9328" width="12.28515625" style="2" customWidth="1"/>
    <col min="9329" max="9329" width="11.42578125" style="2" customWidth="1"/>
    <col min="9330" max="9330" width="16.42578125" style="2" customWidth="1"/>
    <col min="9331" max="9331" width="18" style="2" customWidth="1"/>
    <col min="9332" max="9332" width="19.28515625" style="2" customWidth="1"/>
    <col min="9333" max="9333" width="20.7109375" style="2" customWidth="1"/>
    <col min="9334" max="9338" width="8.85546875" style="2" customWidth="1"/>
    <col min="9339" max="9568" width="8.85546875" style="2"/>
    <col min="9569" max="9569" width="7.28515625" style="2" customWidth="1"/>
    <col min="9570" max="9570" width="39.28515625" style="2" customWidth="1"/>
    <col min="9571" max="9571" width="34.7109375" style="2" customWidth="1"/>
    <col min="9572" max="9572" width="14.42578125" style="2" customWidth="1"/>
    <col min="9573" max="9573" width="14.140625" style="2" customWidth="1"/>
    <col min="9574" max="9574" width="11.7109375" style="2" customWidth="1"/>
    <col min="9575" max="9575" width="9.28515625" style="2" customWidth="1"/>
    <col min="9576" max="9576" width="11.28515625" style="2" customWidth="1"/>
    <col min="9577" max="9580" width="11" style="2" customWidth="1"/>
    <col min="9581" max="9581" width="13.5703125" style="2" customWidth="1"/>
    <col min="9582" max="9584" width="12.28515625" style="2" customWidth="1"/>
    <col min="9585" max="9585" width="11.42578125" style="2" customWidth="1"/>
    <col min="9586" max="9586" width="16.42578125" style="2" customWidth="1"/>
    <col min="9587" max="9587" width="18" style="2" customWidth="1"/>
    <col min="9588" max="9588" width="19.28515625" style="2" customWidth="1"/>
    <col min="9589" max="9589" width="20.7109375" style="2" customWidth="1"/>
    <col min="9590" max="9594" width="8.85546875" style="2" customWidth="1"/>
    <col min="9595" max="9824" width="8.85546875" style="2"/>
    <col min="9825" max="9825" width="7.28515625" style="2" customWidth="1"/>
    <col min="9826" max="9826" width="39.28515625" style="2" customWidth="1"/>
    <col min="9827" max="9827" width="34.7109375" style="2" customWidth="1"/>
    <col min="9828" max="9828" width="14.42578125" style="2" customWidth="1"/>
    <col min="9829" max="9829" width="14.140625" style="2" customWidth="1"/>
    <col min="9830" max="9830" width="11.7109375" style="2" customWidth="1"/>
    <col min="9831" max="9831" width="9.28515625" style="2" customWidth="1"/>
    <col min="9832" max="9832" width="11.28515625" style="2" customWidth="1"/>
    <col min="9833" max="9836" width="11" style="2" customWidth="1"/>
    <col min="9837" max="9837" width="13.5703125" style="2" customWidth="1"/>
    <col min="9838" max="9840" width="12.28515625" style="2" customWidth="1"/>
    <col min="9841" max="9841" width="11.42578125" style="2" customWidth="1"/>
    <col min="9842" max="9842" width="16.42578125" style="2" customWidth="1"/>
    <col min="9843" max="9843" width="18" style="2" customWidth="1"/>
    <col min="9844" max="9844" width="19.28515625" style="2" customWidth="1"/>
    <col min="9845" max="9845" width="20.7109375" style="2" customWidth="1"/>
    <col min="9846" max="9850" width="8.85546875" style="2" customWidth="1"/>
    <col min="9851" max="10080" width="8.85546875" style="2"/>
    <col min="10081" max="10081" width="7.28515625" style="2" customWidth="1"/>
    <col min="10082" max="10082" width="39.28515625" style="2" customWidth="1"/>
    <col min="10083" max="10083" width="34.7109375" style="2" customWidth="1"/>
    <col min="10084" max="10084" width="14.42578125" style="2" customWidth="1"/>
    <col min="10085" max="10085" width="14.140625" style="2" customWidth="1"/>
    <col min="10086" max="10086" width="11.7109375" style="2" customWidth="1"/>
    <col min="10087" max="10087" width="9.28515625" style="2" customWidth="1"/>
    <col min="10088" max="10088" width="11.28515625" style="2" customWidth="1"/>
    <col min="10089" max="10092" width="11" style="2" customWidth="1"/>
    <col min="10093" max="10093" width="13.5703125" style="2" customWidth="1"/>
    <col min="10094" max="10096" width="12.28515625" style="2" customWidth="1"/>
    <col min="10097" max="10097" width="11.42578125" style="2" customWidth="1"/>
    <col min="10098" max="10098" width="16.42578125" style="2" customWidth="1"/>
    <col min="10099" max="10099" width="18" style="2" customWidth="1"/>
    <col min="10100" max="10100" width="19.28515625" style="2" customWidth="1"/>
    <col min="10101" max="10101" width="20.7109375" style="2" customWidth="1"/>
    <col min="10102" max="10106" width="8.85546875" style="2" customWidth="1"/>
    <col min="10107" max="10336" width="8.85546875" style="2"/>
    <col min="10337" max="10337" width="7.28515625" style="2" customWidth="1"/>
    <col min="10338" max="10338" width="39.28515625" style="2" customWidth="1"/>
    <col min="10339" max="10339" width="34.7109375" style="2" customWidth="1"/>
    <col min="10340" max="10340" width="14.42578125" style="2" customWidth="1"/>
    <col min="10341" max="10341" width="14.140625" style="2" customWidth="1"/>
    <col min="10342" max="10342" width="11.7109375" style="2" customWidth="1"/>
    <col min="10343" max="10343" width="9.28515625" style="2" customWidth="1"/>
    <col min="10344" max="10344" width="11.28515625" style="2" customWidth="1"/>
    <col min="10345" max="10348" width="11" style="2" customWidth="1"/>
    <col min="10349" max="10349" width="13.5703125" style="2" customWidth="1"/>
    <col min="10350" max="10352" width="12.28515625" style="2" customWidth="1"/>
    <col min="10353" max="10353" width="11.42578125" style="2" customWidth="1"/>
    <col min="10354" max="10354" width="16.42578125" style="2" customWidth="1"/>
    <col min="10355" max="10355" width="18" style="2" customWidth="1"/>
    <col min="10356" max="10356" width="19.28515625" style="2" customWidth="1"/>
    <col min="10357" max="10357" width="20.7109375" style="2" customWidth="1"/>
    <col min="10358" max="10362" width="8.85546875" style="2" customWidth="1"/>
    <col min="10363" max="10592" width="8.85546875" style="2"/>
    <col min="10593" max="10593" width="7.28515625" style="2" customWidth="1"/>
    <col min="10594" max="10594" width="39.28515625" style="2" customWidth="1"/>
    <col min="10595" max="10595" width="34.7109375" style="2" customWidth="1"/>
    <col min="10596" max="10596" width="14.42578125" style="2" customWidth="1"/>
    <col min="10597" max="10597" width="14.140625" style="2" customWidth="1"/>
    <col min="10598" max="10598" width="11.7109375" style="2" customWidth="1"/>
    <col min="10599" max="10599" width="9.28515625" style="2" customWidth="1"/>
    <col min="10600" max="10600" width="11.28515625" style="2" customWidth="1"/>
    <col min="10601" max="10604" width="11" style="2" customWidth="1"/>
    <col min="10605" max="10605" width="13.5703125" style="2" customWidth="1"/>
    <col min="10606" max="10608" width="12.28515625" style="2" customWidth="1"/>
    <col min="10609" max="10609" width="11.42578125" style="2" customWidth="1"/>
    <col min="10610" max="10610" width="16.42578125" style="2" customWidth="1"/>
    <col min="10611" max="10611" width="18" style="2" customWidth="1"/>
    <col min="10612" max="10612" width="19.28515625" style="2" customWidth="1"/>
    <col min="10613" max="10613" width="20.7109375" style="2" customWidth="1"/>
    <col min="10614" max="10618" width="8.85546875" style="2" customWidth="1"/>
    <col min="10619" max="10848" width="8.85546875" style="2"/>
    <col min="10849" max="10849" width="7.28515625" style="2" customWidth="1"/>
    <col min="10850" max="10850" width="39.28515625" style="2" customWidth="1"/>
    <col min="10851" max="10851" width="34.7109375" style="2" customWidth="1"/>
    <col min="10852" max="10852" width="14.42578125" style="2" customWidth="1"/>
    <col min="10853" max="10853" width="14.140625" style="2" customWidth="1"/>
    <col min="10854" max="10854" width="11.7109375" style="2" customWidth="1"/>
    <col min="10855" max="10855" width="9.28515625" style="2" customWidth="1"/>
    <col min="10856" max="10856" width="11.28515625" style="2" customWidth="1"/>
    <col min="10857" max="10860" width="11" style="2" customWidth="1"/>
    <col min="10861" max="10861" width="13.5703125" style="2" customWidth="1"/>
    <col min="10862" max="10864" width="12.28515625" style="2" customWidth="1"/>
    <col min="10865" max="10865" width="11.42578125" style="2" customWidth="1"/>
    <col min="10866" max="10866" width="16.42578125" style="2" customWidth="1"/>
    <col min="10867" max="10867" width="18" style="2" customWidth="1"/>
    <col min="10868" max="10868" width="19.28515625" style="2" customWidth="1"/>
    <col min="10869" max="10869" width="20.7109375" style="2" customWidth="1"/>
    <col min="10870" max="10874" width="8.85546875" style="2" customWidth="1"/>
    <col min="10875" max="11104" width="8.85546875" style="2"/>
    <col min="11105" max="11105" width="7.28515625" style="2" customWidth="1"/>
    <col min="11106" max="11106" width="39.28515625" style="2" customWidth="1"/>
    <col min="11107" max="11107" width="34.7109375" style="2" customWidth="1"/>
    <col min="11108" max="11108" width="14.42578125" style="2" customWidth="1"/>
    <col min="11109" max="11109" width="14.140625" style="2" customWidth="1"/>
    <col min="11110" max="11110" width="11.7109375" style="2" customWidth="1"/>
    <col min="11111" max="11111" width="9.28515625" style="2" customWidth="1"/>
    <col min="11112" max="11112" width="11.28515625" style="2" customWidth="1"/>
    <col min="11113" max="11116" width="11" style="2" customWidth="1"/>
    <col min="11117" max="11117" width="13.5703125" style="2" customWidth="1"/>
    <col min="11118" max="11120" width="12.28515625" style="2" customWidth="1"/>
    <col min="11121" max="11121" width="11.42578125" style="2" customWidth="1"/>
    <col min="11122" max="11122" width="16.42578125" style="2" customWidth="1"/>
    <col min="11123" max="11123" width="18" style="2" customWidth="1"/>
    <col min="11124" max="11124" width="19.28515625" style="2" customWidth="1"/>
    <col min="11125" max="11125" width="20.7109375" style="2" customWidth="1"/>
    <col min="11126" max="11130" width="8.85546875" style="2" customWidth="1"/>
    <col min="11131" max="11360" width="8.85546875" style="2"/>
    <col min="11361" max="11361" width="7.28515625" style="2" customWidth="1"/>
    <col min="11362" max="11362" width="39.28515625" style="2" customWidth="1"/>
    <col min="11363" max="11363" width="34.7109375" style="2" customWidth="1"/>
    <col min="11364" max="11364" width="14.42578125" style="2" customWidth="1"/>
    <col min="11365" max="11365" width="14.140625" style="2" customWidth="1"/>
    <col min="11366" max="11366" width="11.7109375" style="2" customWidth="1"/>
    <col min="11367" max="11367" width="9.28515625" style="2" customWidth="1"/>
    <col min="11368" max="11368" width="11.28515625" style="2" customWidth="1"/>
    <col min="11369" max="11372" width="11" style="2" customWidth="1"/>
    <col min="11373" max="11373" width="13.5703125" style="2" customWidth="1"/>
    <col min="11374" max="11376" width="12.28515625" style="2" customWidth="1"/>
    <col min="11377" max="11377" width="11.42578125" style="2" customWidth="1"/>
    <col min="11378" max="11378" width="16.42578125" style="2" customWidth="1"/>
    <col min="11379" max="11379" width="18" style="2" customWidth="1"/>
    <col min="11380" max="11380" width="19.28515625" style="2" customWidth="1"/>
    <col min="11381" max="11381" width="20.7109375" style="2" customWidth="1"/>
    <col min="11382" max="11386" width="8.85546875" style="2" customWidth="1"/>
    <col min="11387" max="11616" width="8.85546875" style="2"/>
    <col min="11617" max="11617" width="7.28515625" style="2" customWidth="1"/>
    <col min="11618" max="11618" width="39.28515625" style="2" customWidth="1"/>
    <col min="11619" max="11619" width="34.7109375" style="2" customWidth="1"/>
    <col min="11620" max="11620" width="14.42578125" style="2" customWidth="1"/>
    <col min="11621" max="11621" width="14.140625" style="2" customWidth="1"/>
    <col min="11622" max="11622" width="11.7109375" style="2" customWidth="1"/>
    <col min="11623" max="11623" width="9.28515625" style="2" customWidth="1"/>
    <col min="11624" max="11624" width="11.28515625" style="2" customWidth="1"/>
    <col min="11625" max="11628" width="11" style="2" customWidth="1"/>
    <col min="11629" max="11629" width="13.5703125" style="2" customWidth="1"/>
    <col min="11630" max="11632" width="12.28515625" style="2" customWidth="1"/>
    <col min="11633" max="11633" width="11.42578125" style="2" customWidth="1"/>
    <col min="11634" max="11634" width="16.42578125" style="2" customWidth="1"/>
    <col min="11635" max="11635" width="18" style="2" customWidth="1"/>
    <col min="11636" max="11636" width="19.28515625" style="2" customWidth="1"/>
    <col min="11637" max="11637" width="20.7109375" style="2" customWidth="1"/>
    <col min="11638" max="11642" width="8.85546875" style="2" customWidth="1"/>
    <col min="11643" max="11872" width="8.85546875" style="2"/>
    <col min="11873" max="11873" width="7.28515625" style="2" customWidth="1"/>
    <col min="11874" max="11874" width="39.28515625" style="2" customWidth="1"/>
    <col min="11875" max="11875" width="34.7109375" style="2" customWidth="1"/>
    <col min="11876" max="11876" width="14.42578125" style="2" customWidth="1"/>
    <col min="11877" max="11877" width="14.140625" style="2" customWidth="1"/>
    <col min="11878" max="11878" width="11.7109375" style="2" customWidth="1"/>
    <col min="11879" max="11879" width="9.28515625" style="2" customWidth="1"/>
    <col min="11880" max="11880" width="11.28515625" style="2" customWidth="1"/>
    <col min="11881" max="11884" width="11" style="2" customWidth="1"/>
    <col min="11885" max="11885" width="13.5703125" style="2" customWidth="1"/>
    <col min="11886" max="11888" width="12.28515625" style="2" customWidth="1"/>
    <col min="11889" max="11889" width="11.42578125" style="2" customWidth="1"/>
    <col min="11890" max="11890" width="16.42578125" style="2" customWidth="1"/>
    <col min="11891" max="11891" width="18" style="2" customWidth="1"/>
    <col min="11892" max="11892" width="19.28515625" style="2" customWidth="1"/>
    <col min="11893" max="11893" width="20.7109375" style="2" customWidth="1"/>
    <col min="11894" max="11898" width="8.85546875" style="2" customWidth="1"/>
    <col min="11899" max="12128" width="8.85546875" style="2"/>
    <col min="12129" max="12129" width="7.28515625" style="2" customWidth="1"/>
    <col min="12130" max="12130" width="39.28515625" style="2" customWidth="1"/>
    <col min="12131" max="12131" width="34.7109375" style="2" customWidth="1"/>
    <col min="12132" max="12132" width="14.42578125" style="2" customWidth="1"/>
    <col min="12133" max="12133" width="14.140625" style="2" customWidth="1"/>
    <col min="12134" max="12134" width="11.7109375" style="2" customWidth="1"/>
    <col min="12135" max="12135" width="9.28515625" style="2" customWidth="1"/>
    <col min="12136" max="12136" width="11.28515625" style="2" customWidth="1"/>
    <col min="12137" max="12140" width="11" style="2" customWidth="1"/>
    <col min="12141" max="12141" width="13.5703125" style="2" customWidth="1"/>
    <col min="12142" max="12144" width="12.28515625" style="2" customWidth="1"/>
    <col min="12145" max="12145" width="11.42578125" style="2" customWidth="1"/>
    <col min="12146" max="12146" width="16.42578125" style="2" customWidth="1"/>
    <col min="12147" max="12147" width="18" style="2" customWidth="1"/>
    <col min="12148" max="12148" width="19.28515625" style="2" customWidth="1"/>
    <col min="12149" max="12149" width="20.7109375" style="2" customWidth="1"/>
    <col min="12150" max="12154" width="8.85546875" style="2" customWidth="1"/>
    <col min="12155" max="12384" width="8.85546875" style="2"/>
    <col min="12385" max="12385" width="7.28515625" style="2" customWidth="1"/>
    <col min="12386" max="12386" width="39.28515625" style="2" customWidth="1"/>
    <col min="12387" max="12387" width="34.7109375" style="2" customWidth="1"/>
    <col min="12388" max="12388" width="14.42578125" style="2" customWidth="1"/>
    <col min="12389" max="12389" width="14.140625" style="2" customWidth="1"/>
    <col min="12390" max="12390" width="11.7109375" style="2" customWidth="1"/>
    <col min="12391" max="12391" width="9.28515625" style="2" customWidth="1"/>
    <col min="12392" max="12392" width="11.28515625" style="2" customWidth="1"/>
    <col min="12393" max="12396" width="11" style="2" customWidth="1"/>
    <col min="12397" max="12397" width="13.5703125" style="2" customWidth="1"/>
    <col min="12398" max="12400" width="12.28515625" style="2" customWidth="1"/>
    <col min="12401" max="12401" width="11.42578125" style="2" customWidth="1"/>
    <col min="12402" max="12402" width="16.42578125" style="2" customWidth="1"/>
    <col min="12403" max="12403" width="18" style="2" customWidth="1"/>
    <col min="12404" max="12404" width="19.28515625" style="2" customWidth="1"/>
    <col min="12405" max="12405" width="20.7109375" style="2" customWidth="1"/>
    <col min="12406" max="12410" width="8.85546875" style="2" customWidth="1"/>
    <col min="12411" max="12640" width="8.85546875" style="2"/>
    <col min="12641" max="12641" width="7.28515625" style="2" customWidth="1"/>
    <col min="12642" max="12642" width="39.28515625" style="2" customWidth="1"/>
    <col min="12643" max="12643" width="34.7109375" style="2" customWidth="1"/>
    <col min="12644" max="12644" width="14.42578125" style="2" customWidth="1"/>
    <col min="12645" max="12645" width="14.140625" style="2" customWidth="1"/>
    <col min="12646" max="12646" width="11.7109375" style="2" customWidth="1"/>
    <col min="12647" max="12647" width="9.28515625" style="2" customWidth="1"/>
    <col min="12648" max="12648" width="11.28515625" style="2" customWidth="1"/>
    <col min="12649" max="12652" width="11" style="2" customWidth="1"/>
    <col min="12653" max="12653" width="13.5703125" style="2" customWidth="1"/>
    <col min="12654" max="12656" width="12.28515625" style="2" customWidth="1"/>
    <col min="12657" max="12657" width="11.42578125" style="2" customWidth="1"/>
    <col min="12658" max="12658" width="16.42578125" style="2" customWidth="1"/>
    <col min="12659" max="12659" width="18" style="2" customWidth="1"/>
    <col min="12660" max="12660" width="19.28515625" style="2" customWidth="1"/>
    <col min="12661" max="12661" width="20.7109375" style="2" customWidth="1"/>
    <col min="12662" max="12666" width="8.85546875" style="2" customWidth="1"/>
    <col min="12667" max="12896" width="8.85546875" style="2"/>
    <col min="12897" max="12897" width="7.28515625" style="2" customWidth="1"/>
    <col min="12898" max="12898" width="39.28515625" style="2" customWidth="1"/>
    <col min="12899" max="12899" width="34.7109375" style="2" customWidth="1"/>
    <col min="12900" max="12900" width="14.42578125" style="2" customWidth="1"/>
    <col min="12901" max="12901" width="14.140625" style="2" customWidth="1"/>
    <col min="12902" max="12902" width="11.7109375" style="2" customWidth="1"/>
    <col min="12903" max="12903" width="9.28515625" style="2" customWidth="1"/>
    <col min="12904" max="12904" width="11.28515625" style="2" customWidth="1"/>
    <col min="12905" max="12908" width="11" style="2" customWidth="1"/>
    <col min="12909" max="12909" width="13.5703125" style="2" customWidth="1"/>
    <col min="12910" max="12912" width="12.28515625" style="2" customWidth="1"/>
    <col min="12913" max="12913" width="11.42578125" style="2" customWidth="1"/>
    <col min="12914" max="12914" width="16.42578125" style="2" customWidth="1"/>
    <col min="12915" max="12915" width="18" style="2" customWidth="1"/>
    <col min="12916" max="12916" width="19.28515625" style="2" customWidth="1"/>
    <col min="12917" max="12917" width="20.7109375" style="2" customWidth="1"/>
    <col min="12918" max="12922" width="8.85546875" style="2" customWidth="1"/>
    <col min="12923" max="13152" width="8.85546875" style="2"/>
    <col min="13153" max="13153" width="7.28515625" style="2" customWidth="1"/>
    <col min="13154" max="13154" width="39.28515625" style="2" customWidth="1"/>
    <col min="13155" max="13155" width="34.7109375" style="2" customWidth="1"/>
    <col min="13156" max="13156" width="14.42578125" style="2" customWidth="1"/>
    <col min="13157" max="13157" width="14.140625" style="2" customWidth="1"/>
    <col min="13158" max="13158" width="11.7109375" style="2" customWidth="1"/>
    <col min="13159" max="13159" width="9.28515625" style="2" customWidth="1"/>
    <col min="13160" max="13160" width="11.28515625" style="2" customWidth="1"/>
    <col min="13161" max="13164" width="11" style="2" customWidth="1"/>
    <col min="13165" max="13165" width="13.5703125" style="2" customWidth="1"/>
    <col min="13166" max="13168" width="12.28515625" style="2" customWidth="1"/>
    <col min="13169" max="13169" width="11.42578125" style="2" customWidth="1"/>
    <col min="13170" max="13170" width="16.42578125" style="2" customWidth="1"/>
    <col min="13171" max="13171" width="18" style="2" customWidth="1"/>
    <col min="13172" max="13172" width="19.28515625" style="2" customWidth="1"/>
    <col min="13173" max="13173" width="20.7109375" style="2" customWidth="1"/>
    <col min="13174" max="13178" width="8.85546875" style="2" customWidth="1"/>
    <col min="13179" max="13408" width="8.85546875" style="2"/>
    <col min="13409" max="13409" width="7.28515625" style="2" customWidth="1"/>
    <col min="13410" max="13410" width="39.28515625" style="2" customWidth="1"/>
    <col min="13411" max="13411" width="34.7109375" style="2" customWidth="1"/>
    <col min="13412" max="13412" width="14.42578125" style="2" customWidth="1"/>
    <col min="13413" max="13413" width="14.140625" style="2" customWidth="1"/>
    <col min="13414" max="13414" width="11.7109375" style="2" customWidth="1"/>
    <col min="13415" max="13415" width="9.28515625" style="2" customWidth="1"/>
    <col min="13416" max="13416" width="11.28515625" style="2" customWidth="1"/>
    <col min="13417" max="13420" width="11" style="2" customWidth="1"/>
    <col min="13421" max="13421" width="13.5703125" style="2" customWidth="1"/>
    <col min="13422" max="13424" width="12.28515625" style="2" customWidth="1"/>
    <col min="13425" max="13425" width="11.42578125" style="2" customWidth="1"/>
    <col min="13426" max="13426" width="16.42578125" style="2" customWidth="1"/>
    <col min="13427" max="13427" width="18" style="2" customWidth="1"/>
    <col min="13428" max="13428" width="19.28515625" style="2" customWidth="1"/>
    <col min="13429" max="13429" width="20.7109375" style="2" customWidth="1"/>
    <col min="13430" max="13434" width="8.85546875" style="2" customWidth="1"/>
    <col min="13435" max="13664" width="8.85546875" style="2"/>
    <col min="13665" max="13665" width="7.28515625" style="2" customWidth="1"/>
    <col min="13666" max="13666" width="39.28515625" style="2" customWidth="1"/>
    <col min="13667" max="13667" width="34.7109375" style="2" customWidth="1"/>
    <col min="13668" max="13668" width="14.42578125" style="2" customWidth="1"/>
    <col min="13669" max="13669" width="14.140625" style="2" customWidth="1"/>
    <col min="13670" max="13670" width="11.7109375" style="2" customWidth="1"/>
    <col min="13671" max="13671" width="9.28515625" style="2" customWidth="1"/>
    <col min="13672" max="13672" width="11.28515625" style="2" customWidth="1"/>
    <col min="13673" max="13676" width="11" style="2" customWidth="1"/>
    <col min="13677" max="13677" width="13.5703125" style="2" customWidth="1"/>
    <col min="13678" max="13680" width="12.28515625" style="2" customWidth="1"/>
    <col min="13681" max="13681" width="11.42578125" style="2" customWidth="1"/>
    <col min="13682" max="13682" width="16.42578125" style="2" customWidth="1"/>
    <col min="13683" max="13683" width="18" style="2" customWidth="1"/>
    <col min="13684" max="13684" width="19.28515625" style="2" customWidth="1"/>
    <col min="13685" max="13685" width="20.7109375" style="2" customWidth="1"/>
    <col min="13686" max="13690" width="8.85546875" style="2" customWidth="1"/>
    <col min="13691" max="13920" width="8.85546875" style="2"/>
    <col min="13921" max="13921" width="7.28515625" style="2" customWidth="1"/>
    <col min="13922" max="13922" width="39.28515625" style="2" customWidth="1"/>
    <col min="13923" max="13923" width="34.7109375" style="2" customWidth="1"/>
    <col min="13924" max="13924" width="14.42578125" style="2" customWidth="1"/>
    <col min="13925" max="13925" width="14.140625" style="2" customWidth="1"/>
    <col min="13926" max="13926" width="11.7109375" style="2" customWidth="1"/>
    <col min="13927" max="13927" width="9.28515625" style="2" customWidth="1"/>
    <col min="13928" max="13928" width="11.28515625" style="2" customWidth="1"/>
    <col min="13929" max="13932" width="11" style="2" customWidth="1"/>
    <col min="13933" max="13933" width="13.5703125" style="2" customWidth="1"/>
    <col min="13934" max="13936" width="12.28515625" style="2" customWidth="1"/>
    <col min="13937" max="13937" width="11.42578125" style="2" customWidth="1"/>
    <col min="13938" max="13938" width="16.42578125" style="2" customWidth="1"/>
    <col min="13939" max="13939" width="18" style="2" customWidth="1"/>
    <col min="13940" max="13940" width="19.28515625" style="2" customWidth="1"/>
    <col min="13941" max="13941" width="20.7109375" style="2" customWidth="1"/>
    <col min="13942" max="13946" width="8.85546875" style="2" customWidth="1"/>
    <col min="13947" max="14176" width="8.85546875" style="2"/>
    <col min="14177" max="14177" width="7.28515625" style="2" customWidth="1"/>
    <col min="14178" max="14178" width="39.28515625" style="2" customWidth="1"/>
    <col min="14179" max="14179" width="34.7109375" style="2" customWidth="1"/>
    <col min="14180" max="14180" width="14.42578125" style="2" customWidth="1"/>
    <col min="14181" max="14181" width="14.140625" style="2" customWidth="1"/>
    <col min="14182" max="14182" width="11.7109375" style="2" customWidth="1"/>
    <col min="14183" max="14183" width="9.28515625" style="2" customWidth="1"/>
    <col min="14184" max="14184" width="11.28515625" style="2" customWidth="1"/>
    <col min="14185" max="14188" width="11" style="2" customWidth="1"/>
    <col min="14189" max="14189" width="13.5703125" style="2" customWidth="1"/>
    <col min="14190" max="14192" width="12.28515625" style="2" customWidth="1"/>
    <col min="14193" max="14193" width="11.42578125" style="2" customWidth="1"/>
    <col min="14194" max="14194" width="16.42578125" style="2" customWidth="1"/>
    <col min="14195" max="14195" width="18" style="2" customWidth="1"/>
    <col min="14196" max="14196" width="19.28515625" style="2" customWidth="1"/>
    <col min="14197" max="14197" width="20.7109375" style="2" customWidth="1"/>
    <col min="14198" max="14202" width="8.85546875" style="2" customWidth="1"/>
    <col min="14203" max="14432" width="8.85546875" style="2"/>
    <col min="14433" max="14433" width="7.28515625" style="2" customWidth="1"/>
    <col min="14434" max="14434" width="39.28515625" style="2" customWidth="1"/>
    <col min="14435" max="14435" width="34.7109375" style="2" customWidth="1"/>
    <col min="14436" max="14436" width="14.42578125" style="2" customWidth="1"/>
    <col min="14437" max="14437" width="14.140625" style="2" customWidth="1"/>
    <col min="14438" max="14438" width="11.7109375" style="2" customWidth="1"/>
    <col min="14439" max="14439" width="9.28515625" style="2" customWidth="1"/>
    <col min="14440" max="14440" width="11.28515625" style="2" customWidth="1"/>
    <col min="14441" max="14444" width="11" style="2" customWidth="1"/>
    <col min="14445" max="14445" width="13.5703125" style="2" customWidth="1"/>
    <col min="14446" max="14448" width="12.28515625" style="2" customWidth="1"/>
    <col min="14449" max="14449" width="11.42578125" style="2" customWidth="1"/>
    <col min="14450" max="14450" width="16.42578125" style="2" customWidth="1"/>
    <col min="14451" max="14451" width="18" style="2" customWidth="1"/>
    <col min="14452" max="14452" width="19.28515625" style="2" customWidth="1"/>
    <col min="14453" max="14453" width="20.7109375" style="2" customWidth="1"/>
    <col min="14454" max="14458" width="8.85546875" style="2" customWidth="1"/>
    <col min="14459" max="14688" width="8.85546875" style="2"/>
    <col min="14689" max="14689" width="7.28515625" style="2" customWidth="1"/>
    <col min="14690" max="14690" width="39.28515625" style="2" customWidth="1"/>
    <col min="14691" max="14691" width="34.7109375" style="2" customWidth="1"/>
    <col min="14692" max="14692" width="14.42578125" style="2" customWidth="1"/>
    <col min="14693" max="14693" width="14.140625" style="2" customWidth="1"/>
    <col min="14694" max="14694" width="11.7109375" style="2" customWidth="1"/>
    <col min="14695" max="14695" width="9.28515625" style="2" customWidth="1"/>
    <col min="14696" max="14696" width="11.28515625" style="2" customWidth="1"/>
    <col min="14697" max="14700" width="11" style="2" customWidth="1"/>
    <col min="14701" max="14701" width="13.5703125" style="2" customWidth="1"/>
    <col min="14702" max="14704" width="12.28515625" style="2" customWidth="1"/>
    <col min="14705" max="14705" width="11.42578125" style="2" customWidth="1"/>
    <col min="14706" max="14706" width="16.42578125" style="2" customWidth="1"/>
    <col min="14707" max="14707" width="18" style="2" customWidth="1"/>
    <col min="14708" max="14708" width="19.28515625" style="2" customWidth="1"/>
    <col min="14709" max="14709" width="20.7109375" style="2" customWidth="1"/>
    <col min="14710" max="14714" width="8.85546875" style="2" customWidth="1"/>
    <col min="14715" max="14944" width="8.85546875" style="2"/>
    <col min="14945" max="14945" width="7.28515625" style="2" customWidth="1"/>
    <col min="14946" max="14946" width="39.28515625" style="2" customWidth="1"/>
    <col min="14947" max="14947" width="34.7109375" style="2" customWidth="1"/>
    <col min="14948" max="14948" width="14.42578125" style="2" customWidth="1"/>
    <col min="14949" max="14949" width="14.140625" style="2" customWidth="1"/>
    <col min="14950" max="14950" width="11.7109375" style="2" customWidth="1"/>
    <col min="14951" max="14951" width="9.28515625" style="2" customWidth="1"/>
    <col min="14952" max="14952" width="11.28515625" style="2" customWidth="1"/>
    <col min="14953" max="14956" width="11" style="2" customWidth="1"/>
    <col min="14957" max="14957" width="13.5703125" style="2" customWidth="1"/>
    <col min="14958" max="14960" width="12.28515625" style="2" customWidth="1"/>
    <col min="14961" max="14961" width="11.42578125" style="2" customWidth="1"/>
    <col min="14962" max="14962" width="16.42578125" style="2" customWidth="1"/>
    <col min="14963" max="14963" width="18" style="2" customWidth="1"/>
    <col min="14964" max="14964" width="19.28515625" style="2" customWidth="1"/>
    <col min="14965" max="14965" width="20.7109375" style="2" customWidth="1"/>
    <col min="14966" max="14970" width="8.85546875" style="2" customWidth="1"/>
    <col min="14971" max="15200" width="8.85546875" style="2"/>
    <col min="15201" max="15201" width="7.28515625" style="2" customWidth="1"/>
    <col min="15202" max="15202" width="39.28515625" style="2" customWidth="1"/>
    <col min="15203" max="15203" width="34.7109375" style="2" customWidth="1"/>
    <col min="15204" max="15204" width="14.42578125" style="2" customWidth="1"/>
    <col min="15205" max="15205" width="14.140625" style="2" customWidth="1"/>
    <col min="15206" max="15206" width="11.7109375" style="2" customWidth="1"/>
    <col min="15207" max="15207" width="9.28515625" style="2" customWidth="1"/>
    <col min="15208" max="15208" width="11.28515625" style="2" customWidth="1"/>
    <col min="15209" max="15212" width="11" style="2" customWidth="1"/>
    <col min="15213" max="15213" width="13.5703125" style="2" customWidth="1"/>
    <col min="15214" max="15216" width="12.28515625" style="2" customWidth="1"/>
    <col min="15217" max="15217" width="11.42578125" style="2" customWidth="1"/>
    <col min="15218" max="15218" width="16.42578125" style="2" customWidth="1"/>
    <col min="15219" max="15219" width="18" style="2" customWidth="1"/>
    <col min="15220" max="15220" width="19.28515625" style="2" customWidth="1"/>
    <col min="15221" max="15221" width="20.7109375" style="2" customWidth="1"/>
    <col min="15222" max="15226" width="8.85546875" style="2" customWidth="1"/>
    <col min="15227" max="15456" width="8.85546875" style="2"/>
    <col min="15457" max="15457" width="7.28515625" style="2" customWidth="1"/>
    <col min="15458" max="15458" width="39.28515625" style="2" customWidth="1"/>
    <col min="15459" max="15459" width="34.7109375" style="2" customWidth="1"/>
    <col min="15460" max="15460" width="14.42578125" style="2" customWidth="1"/>
    <col min="15461" max="15461" width="14.140625" style="2" customWidth="1"/>
    <col min="15462" max="15462" width="11.7109375" style="2" customWidth="1"/>
    <col min="15463" max="15463" width="9.28515625" style="2" customWidth="1"/>
    <col min="15464" max="15464" width="11.28515625" style="2" customWidth="1"/>
    <col min="15465" max="15468" width="11" style="2" customWidth="1"/>
    <col min="15469" max="15469" width="13.5703125" style="2" customWidth="1"/>
    <col min="15470" max="15472" width="12.28515625" style="2" customWidth="1"/>
    <col min="15473" max="15473" width="11.42578125" style="2" customWidth="1"/>
    <col min="15474" max="15474" width="16.42578125" style="2" customWidth="1"/>
    <col min="15475" max="15475" width="18" style="2" customWidth="1"/>
    <col min="15476" max="15476" width="19.28515625" style="2" customWidth="1"/>
    <col min="15477" max="15477" width="20.7109375" style="2" customWidth="1"/>
    <col min="15478" max="15482" width="8.85546875" style="2" customWidth="1"/>
    <col min="15483" max="15712" width="8.85546875" style="2"/>
    <col min="15713" max="15713" width="7.28515625" style="2" customWidth="1"/>
    <col min="15714" max="15714" width="39.28515625" style="2" customWidth="1"/>
    <col min="15715" max="15715" width="34.7109375" style="2" customWidth="1"/>
    <col min="15716" max="15716" width="14.42578125" style="2" customWidth="1"/>
    <col min="15717" max="15717" width="14.140625" style="2" customWidth="1"/>
    <col min="15718" max="15718" width="11.7109375" style="2" customWidth="1"/>
    <col min="15719" max="15719" width="9.28515625" style="2" customWidth="1"/>
    <col min="15720" max="15720" width="11.28515625" style="2" customWidth="1"/>
    <col min="15721" max="15724" width="11" style="2" customWidth="1"/>
    <col min="15725" max="15725" width="13.5703125" style="2" customWidth="1"/>
    <col min="15726" max="15728" width="12.28515625" style="2" customWidth="1"/>
    <col min="15729" max="15729" width="11.42578125" style="2" customWidth="1"/>
    <col min="15730" max="15730" width="16.42578125" style="2" customWidth="1"/>
    <col min="15731" max="15731" width="18" style="2" customWidth="1"/>
    <col min="15732" max="15732" width="19.28515625" style="2" customWidth="1"/>
    <col min="15733" max="15733" width="20.7109375" style="2" customWidth="1"/>
    <col min="15734" max="15738" width="8.85546875" style="2" customWidth="1"/>
    <col min="15739" max="15968" width="8.85546875" style="2"/>
    <col min="15969" max="15969" width="7.28515625" style="2" customWidth="1"/>
    <col min="15970" max="15970" width="39.28515625" style="2" customWidth="1"/>
    <col min="15971" max="15971" width="34.7109375" style="2" customWidth="1"/>
    <col min="15972" max="15972" width="14.42578125" style="2" customWidth="1"/>
    <col min="15973" max="15973" width="14.140625" style="2" customWidth="1"/>
    <col min="15974" max="15974" width="11.7109375" style="2" customWidth="1"/>
    <col min="15975" max="15975" width="9.28515625" style="2" customWidth="1"/>
    <col min="15976" max="15976" width="11.28515625" style="2" customWidth="1"/>
    <col min="15977" max="15980" width="11" style="2" customWidth="1"/>
    <col min="15981" max="15981" width="13.5703125" style="2" customWidth="1"/>
    <col min="15982" max="15984" width="12.28515625" style="2" customWidth="1"/>
    <col min="15985" max="15985" width="11.42578125" style="2" customWidth="1"/>
    <col min="15986" max="15986" width="16.42578125" style="2" customWidth="1"/>
    <col min="15987" max="15987" width="18" style="2" customWidth="1"/>
    <col min="15988" max="15988" width="19.28515625" style="2" customWidth="1"/>
    <col min="15989" max="15989" width="20.7109375" style="2" customWidth="1"/>
    <col min="15990" max="15994" width="8.85546875" style="2" customWidth="1"/>
    <col min="15995" max="16384" width="8.85546875" style="2"/>
  </cols>
  <sheetData>
    <row r="1" spans="1:21" ht="51" customHeight="1">
      <c r="A1" s="543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73"/>
    </row>
    <row r="2" spans="1:21" ht="24.6" customHeight="1">
      <c r="A2" s="74"/>
      <c r="D2" s="2"/>
      <c r="E2" s="2"/>
      <c r="F2" s="544" t="s">
        <v>866</v>
      </c>
      <c r="G2" s="544"/>
      <c r="H2" s="544"/>
      <c r="I2" s="2"/>
      <c r="J2" s="2"/>
      <c r="K2" s="2"/>
      <c r="L2" s="2"/>
      <c r="M2" s="2"/>
      <c r="N2" s="2"/>
      <c r="O2" s="2"/>
      <c r="P2" s="2"/>
      <c r="Q2" s="2"/>
    </row>
    <row r="3" spans="1:21" ht="1.5" customHeight="1">
      <c r="T3" s="373"/>
    </row>
    <row r="4" spans="1:21" ht="24" customHeight="1">
      <c r="A4" s="529" t="s">
        <v>1</v>
      </c>
      <c r="B4" s="554" t="s">
        <v>2</v>
      </c>
      <c r="C4" s="506" t="s">
        <v>3</v>
      </c>
      <c r="D4" s="545" t="s">
        <v>4</v>
      </c>
      <c r="E4" s="545" t="s">
        <v>5</v>
      </c>
      <c r="F4" s="545" t="s">
        <v>618</v>
      </c>
      <c r="G4" s="545"/>
      <c r="H4" s="545"/>
      <c r="I4" s="545" t="s">
        <v>6</v>
      </c>
      <c r="J4" s="545"/>
      <c r="K4" s="545"/>
      <c r="L4" s="546" t="s">
        <v>7</v>
      </c>
      <c r="M4" s="507" t="s">
        <v>8</v>
      </c>
      <c r="N4" s="507"/>
      <c r="O4" s="507"/>
      <c r="P4" s="507"/>
      <c r="Q4" s="507"/>
      <c r="R4" s="507"/>
      <c r="S4" s="557" t="s">
        <v>867</v>
      </c>
      <c r="T4" s="529" t="s">
        <v>785</v>
      </c>
    </row>
    <row r="5" spans="1:21" ht="30.75" customHeight="1">
      <c r="A5" s="530"/>
      <c r="B5" s="555"/>
      <c r="C5" s="506"/>
      <c r="D5" s="545"/>
      <c r="E5" s="545"/>
      <c r="F5" s="515" t="s">
        <v>9</v>
      </c>
      <c r="G5" s="508" t="s">
        <v>628</v>
      </c>
      <c r="H5" s="553" t="s">
        <v>10</v>
      </c>
      <c r="I5" s="546">
        <v>300</v>
      </c>
      <c r="J5" s="546">
        <v>200</v>
      </c>
      <c r="K5" s="546" t="s">
        <v>11</v>
      </c>
      <c r="L5" s="542"/>
      <c r="M5" s="515" t="s">
        <v>12</v>
      </c>
      <c r="N5" s="515" t="s">
        <v>6</v>
      </c>
      <c r="O5" s="515"/>
      <c r="P5" s="515"/>
      <c r="Q5" s="546" t="s">
        <v>7</v>
      </c>
      <c r="R5" s="507" t="s">
        <v>786</v>
      </c>
      <c r="S5" s="558"/>
      <c r="T5" s="530"/>
    </row>
    <row r="6" spans="1:21" ht="54" customHeight="1">
      <c r="A6" s="531"/>
      <c r="B6" s="556"/>
      <c r="C6" s="506"/>
      <c r="D6" s="545"/>
      <c r="E6" s="545"/>
      <c r="F6" s="515"/>
      <c r="G6" s="508"/>
      <c r="H6" s="553"/>
      <c r="I6" s="546"/>
      <c r="J6" s="546"/>
      <c r="K6" s="546"/>
      <c r="L6" s="542"/>
      <c r="M6" s="515"/>
      <c r="N6" s="24">
        <v>300</v>
      </c>
      <c r="O6" s="24">
        <v>200</v>
      </c>
      <c r="P6" s="24" t="s">
        <v>11</v>
      </c>
      <c r="Q6" s="546"/>
      <c r="R6" s="507"/>
      <c r="S6" s="559"/>
      <c r="T6" s="531"/>
    </row>
    <row r="7" spans="1:21" ht="12" customHeight="1">
      <c r="A7" s="549" t="s">
        <v>14</v>
      </c>
      <c r="B7" s="550"/>
      <c r="C7" s="550"/>
      <c r="D7" s="8"/>
      <c r="E7" s="8"/>
      <c r="F7" s="8"/>
      <c r="G7" s="8"/>
      <c r="H7" s="187"/>
      <c r="I7" s="37"/>
      <c r="J7" s="37"/>
      <c r="K7" s="37"/>
      <c r="L7" s="37"/>
      <c r="M7" s="32"/>
      <c r="N7" s="32"/>
      <c r="O7" s="32"/>
      <c r="P7" s="32"/>
      <c r="Q7" s="32"/>
      <c r="R7" s="32"/>
      <c r="S7" s="215"/>
      <c r="T7" s="375"/>
    </row>
    <row r="8" spans="1:21" ht="36" customHeight="1">
      <c r="A8" s="552" t="s">
        <v>15</v>
      </c>
      <c r="B8" s="506" t="s">
        <v>16</v>
      </c>
      <c r="C8" s="68" t="s">
        <v>17</v>
      </c>
      <c r="D8" s="57" t="s">
        <v>18</v>
      </c>
      <c r="E8" s="57" t="s">
        <v>19</v>
      </c>
      <c r="F8" s="63" t="s">
        <v>627</v>
      </c>
      <c r="G8" s="69">
        <v>1841</v>
      </c>
      <c r="H8" s="65">
        <v>3240</v>
      </c>
      <c r="I8" s="66">
        <v>3200</v>
      </c>
      <c r="J8" s="66">
        <v>40</v>
      </c>
      <c r="K8" s="66">
        <v>0</v>
      </c>
      <c r="L8" s="66">
        <f>I8+J8+K8</f>
        <v>3240</v>
      </c>
      <c r="M8" s="63">
        <f>N8+O8</f>
        <v>737.69999999999993</v>
      </c>
      <c r="N8" s="63">
        <v>729.9</v>
      </c>
      <c r="O8" s="63">
        <v>7.8</v>
      </c>
      <c r="P8" s="63">
        <v>0</v>
      </c>
      <c r="Q8" s="63">
        <f>N8+O8</f>
        <v>737.69999999999993</v>
      </c>
      <c r="R8" s="64">
        <v>157</v>
      </c>
      <c r="S8" s="377">
        <v>138</v>
      </c>
      <c r="T8" s="76"/>
    </row>
    <row r="9" spans="1:21" ht="34.5" customHeight="1">
      <c r="A9" s="552"/>
      <c r="B9" s="506"/>
      <c r="C9" s="68" t="s">
        <v>20</v>
      </c>
      <c r="D9" s="57" t="s">
        <v>21</v>
      </c>
      <c r="E9" s="57" t="s">
        <v>22</v>
      </c>
      <c r="F9" s="63" t="s">
        <v>632</v>
      </c>
      <c r="G9" s="69">
        <v>1</v>
      </c>
      <c r="H9" s="65">
        <v>1248.2</v>
      </c>
      <c r="I9" s="66">
        <v>1248.2</v>
      </c>
      <c r="J9" s="66">
        <v>0</v>
      </c>
      <c r="K9" s="66"/>
      <c r="L9" s="66">
        <f>I9+J9+K9</f>
        <v>1248.2</v>
      </c>
      <c r="M9" s="63">
        <f>Q9</f>
        <v>0</v>
      </c>
      <c r="N9" s="63">
        <v>0</v>
      </c>
      <c r="O9" s="63">
        <v>0</v>
      </c>
      <c r="P9" s="63">
        <v>0</v>
      </c>
      <c r="Q9" s="63">
        <f>O9+N9</f>
        <v>0</v>
      </c>
      <c r="R9" s="64">
        <v>0</v>
      </c>
      <c r="S9" s="377">
        <v>0</v>
      </c>
      <c r="T9" s="375"/>
    </row>
    <row r="10" spans="1:21" s="11" customFormat="1">
      <c r="A10" s="26"/>
      <c r="B10" s="77" t="s">
        <v>23</v>
      </c>
      <c r="C10" s="77"/>
      <c r="D10" s="40"/>
      <c r="E10" s="40"/>
      <c r="F10" s="65"/>
      <c r="G10" s="78"/>
      <c r="H10" s="65">
        <f>H8+H9</f>
        <v>4488.2</v>
      </c>
      <c r="I10" s="65">
        <f t="shared" ref="I10:Q10" si="0">I8+I9</f>
        <v>4448.2</v>
      </c>
      <c r="J10" s="65">
        <f t="shared" si="0"/>
        <v>40</v>
      </c>
      <c r="K10" s="65">
        <f t="shared" si="0"/>
        <v>0</v>
      </c>
      <c r="L10" s="65">
        <f t="shared" si="0"/>
        <v>4488.2</v>
      </c>
      <c r="M10" s="65">
        <f t="shared" si="0"/>
        <v>737.69999999999993</v>
      </c>
      <c r="N10" s="65">
        <f t="shared" si="0"/>
        <v>729.9</v>
      </c>
      <c r="O10" s="65">
        <f t="shared" si="0"/>
        <v>7.8</v>
      </c>
      <c r="P10" s="65">
        <f t="shared" si="0"/>
        <v>0</v>
      </c>
      <c r="Q10" s="65">
        <f t="shared" si="0"/>
        <v>737.69999999999993</v>
      </c>
      <c r="R10" s="78"/>
      <c r="S10" s="216"/>
      <c r="T10" s="380"/>
      <c r="U10" s="198"/>
    </row>
    <row r="11" spans="1:21" ht="59.25" customHeight="1">
      <c r="A11" s="32" t="s">
        <v>24</v>
      </c>
      <c r="B11" s="68" t="s">
        <v>25</v>
      </c>
      <c r="C11" s="68" t="s">
        <v>20</v>
      </c>
      <c r="D11" s="57" t="s">
        <v>26</v>
      </c>
      <c r="E11" s="57" t="s">
        <v>27</v>
      </c>
      <c r="F11" s="63" t="s">
        <v>868</v>
      </c>
      <c r="G11" s="69"/>
      <c r="H11" s="38">
        <v>2496.4</v>
      </c>
      <c r="I11" s="12">
        <v>0</v>
      </c>
      <c r="J11" s="12"/>
      <c r="K11" s="12">
        <v>0</v>
      </c>
      <c r="L11" s="66">
        <f>I11+J11+K11</f>
        <v>0</v>
      </c>
      <c r="M11" s="63">
        <f>Q11</f>
        <v>0</v>
      </c>
      <c r="N11" s="63">
        <v>0</v>
      </c>
      <c r="O11" s="63">
        <v>0</v>
      </c>
      <c r="P11" s="63">
        <v>0</v>
      </c>
      <c r="Q11" s="63">
        <f>O11+N11</f>
        <v>0</v>
      </c>
      <c r="R11" s="64">
        <v>0</v>
      </c>
      <c r="S11" s="377">
        <v>0</v>
      </c>
      <c r="T11" s="375"/>
    </row>
    <row r="12" spans="1:21" s="11" customFormat="1">
      <c r="A12" s="26"/>
      <c r="B12" s="77" t="s">
        <v>23</v>
      </c>
      <c r="C12" s="77"/>
      <c r="D12" s="40"/>
      <c r="E12" s="40"/>
      <c r="F12" s="65"/>
      <c r="G12" s="78"/>
      <c r="H12" s="38">
        <f>SUM(H11)</f>
        <v>2496.4</v>
      </c>
      <c r="I12" s="38">
        <f t="shared" ref="I12:Q12" si="1">SUM(I11)</f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79">
        <f>R11</f>
        <v>0</v>
      </c>
      <c r="S12" s="217">
        <f>S11</f>
        <v>0</v>
      </c>
      <c r="T12" s="380"/>
      <c r="U12" s="198"/>
    </row>
    <row r="13" spans="1:21" ht="36">
      <c r="A13" s="32" t="s">
        <v>28</v>
      </c>
      <c r="B13" s="68" t="s">
        <v>29</v>
      </c>
      <c r="C13" s="68" t="s">
        <v>30</v>
      </c>
      <c r="D13" s="57" t="s">
        <v>31</v>
      </c>
      <c r="E13" s="57" t="s">
        <v>32</v>
      </c>
      <c r="F13" s="63"/>
      <c r="G13" s="69">
        <v>0</v>
      </c>
      <c r="H13" s="65">
        <f>L13</f>
        <v>0</v>
      </c>
      <c r="I13" s="12"/>
      <c r="J13" s="12"/>
      <c r="K13" s="12">
        <v>0</v>
      </c>
      <c r="L13" s="12">
        <f>I13+J13+K13</f>
        <v>0</v>
      </c>
      <c r="M13" s="63">
        <f>Q13</f>
        <v>0</v>
      </c>
      <c r="N13" s="63">
        <v>0</v>
      </c>
      <c r="O13" s="63">
        <v>0</v>
      </c>
      <c r="P13" s="63">
        <v>0</v>
      </c>
      <c r="Q13" s="63">
        <f>N13+O13</f>
        <v>0</v>
      </c>
      <c r="R13" s="64">
        <v>0</v>
      </c>
      <c r="S13" s="377">
        <v>0</v>
      </c>
      <c r="T13" s="375"/>
    </row>
    <row r="14" spans="1:21" s="11" customFormat="1" ht="12.75" customHeight="1">
      <c r="A14" s="26"/>
      <c r="B14" s="77" t="s">
        <v>23</v>
      </c>
      <c r="C14" s="77"/>
      <c r="D14" s="40"/>
      <c r="E14" s="40"/>
      <c r="F14" s="65"/>
      <c r="G14" s="78"/>
      <c r="H14" s="38">
        <f>SUM(H13)</f>
        <v>0</v>
      </c>
      <c r="I14" s="38">
        <f t="shared" ref="I14:Q14" si="2">SUM(I13)</f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79">
        <f>R13</f>
        <v>0</v>
      </c>
      <c r="S14" s="217">
        <f>S13</f>
        <v>0</v>
      </c>
      <c r="T14" s="380"/>
      <c r="U14" s="198"/>
    </row>
    <row r="15" spans="1:21" s="11" customFormat="1" ht="36">
      <c r="A15" s="554" t="s">
        <v>33</v>
      </c>
      <c r="B15" s="56" t="s">
        <v>783</v>
      </c>
      <c r="C15" s="80" t="s">
        <v>17</v>
      </c>
      <c r="D15" s="81" t="s">
        <v>18</v>
      </c>
      <c r="E15" s="81" t="s">
        <v>19</v>
      </c>
      <c r="F15" s="35" t="s">
        <v>627</v>
      </c>
      <c r="G15" s="69">
        <v>1841</v>
      </c>
      <c r="H15" s="38">
        <v>34785.699999999997</v>
      </c>
      <c r="I15" s="38">
        <v>34360.699999999997</v>
      </c>
      <c r="J15" s="38">
        <v>425</v>
      </c>
      <c r="K15" s="38"/>
      <c r="L15" s="38">
        <f t="shared" ref="L15" si="3">I15+J15+K15</f>
        <v>34785.699999999997</v>
      </c>
      <c r="M15" s="38">
        <f>Q15</f>
        <v>10225.560000000001</v>
      </c>
      <c r="N15" s="12">
        <v>10123.530000000001</v>
      </c>
      <c r="O15" s="12">
        <v>102.03</v>
      </c>
      <c r="P15" s="38"/>
      <c r="Q15" s="38">
        <f>N15+O15+P15</f>
        <v>10225.560000000001</v>
      </c>
      <c r="R15" s="79">
        <v>1991</v>
      </c>
      <c r="S15" s="217">
        <v>1791</v>
      </c>
      <c r="T15" s="82"/>
      <c r="U15" s="198"/>
    </row>
    <row r="16" spans="1:21" ht="24">
      <c r="A16" s="555"/>
      <c r="B16" s="506" t="s">
        <v>34</v>
      </c>
      <c r="C16" s="68" t="s">
        <v>35</v>
      </c>
      <c r="D16" s="57" t="s">
        <v>36</v>
      </c>
      <c r="E16" s="57" t="s">
        <v>37</v>
      </c>
      <c r="F16" s="63"/>
      <c r="G16" s="51"/>
      <c r="H16" s="65">
        <f>L16</f>
        <v>0</v>
      </c>
      <c r="I16" s="28"/>
      <c r="J16" s="28"/>
      <c r="K16" s="39">
        <v>0</v>
      </c>
      <c r="L16" s="12">
        <f>I16+J16+K16</f>
        <v>0</v>
      </c>
      <c r="M16" s="63">
        <f>N16+O16</f>
        <v>0</v>
      </c>
      <c r="N16" s="63">
        <v>0</v>
      </c>
      <c r="O16" s="63">
        <v>0</v>
      </c>
      <c r="P16" s="63">
        <v>0</v>
      </c>
      <c r="Q16" s="63">
        <f>M16</f>
        <v>0</v>
      </c>
      <c r="R16" s="51" t="s">
        <v>38</v>
      </c>
      <c r="S16" s="218" t="s">
        <v>38</v>
      </c>
      <c r="T16" s="375"/>
    </row>
    <row r="17" spans="1:21">
      <c r="A17" s="555"/>
      <c r="B17" s="506"/>
      <c r="C17" s="68" t="s">
        <v>39</v>
      </c>
      <c r="D17" s="532" t="s">
        <v>40</v>
      </c>
      <c r="E17" s="532" t="s">
        <v>41</v>
      </c>
      <c r="F17" s="63"/>
      <c r="G17" s="69"/>
      <c r="H17" s="65">
        <f>L17</f>
        <v>0</v>
      </c>
      <c r="I17" s="28"/>
      <c r="J17" s="28"/>
      <c r="K17" s="39">
        <v>0</v>
      </c>
      <c r="L17" s="12">
        <f>I17+J17+K17</f>
        <v>0</v>
      </c>
      <c r="M17" s="63">
        <f>Q17</f>
        <v>0</v>
      </c>
      <c r="N17" s="63"/>
      <c r="O17" s="63"/>
      <c r="P17" s="63"/>
      <c r="Q17" s="63">
        <f>N17+O17</f>
        <v>0</v>
      </c>
      <c r="R17" s="64">
        <v>0</v>
      </c>
      <c r="S17" s="377">
        <v>0</v>
      </c>
      <c r="T17" s="375"/>
    </row>
    <row r="18" spans="1:21">
      <c r="A18" s="555"/>
      <c r="B18" s="506"/>
      <c r="C18" s="68" t="s">
        <v>42</v>
      </c>
      <c r="D18" s="532"/>
      <c r="E18" s="532"/>
      <c r="F18" s="63"/>
      <c r="G18" s="69"/>
      <c r="H18" s="65">
        <f>L18</f>
        <v>0</v>
      </c>
      <c r="I18" s="28"/>
      <c r="J18" s="28"/>
      <c r="K18" s="39">
        <v>0</v>
      </c>
      <c r="L18" s="12">
        <f>I18+J18+K18</f>
        <v>0</v>
      </c>
      <c r="M18" s="63">
        <f>Q18</f>
        <v>0</v>
      </c>
      <c r="N18" s="63"/>
      <c r="O18" s="63"/>
      <c r="P18" s="63"/>
      <c r="Q18" s="63">
        <f>N18+O18</f>
        <v>0</v>
      </c>
      <c r="R18" s="64">
        <v>0</v>
      </c>
      <c r="S18" s="377">
        <v>0</v>
      </c>
      <c r="T18" s="375"/>
    </row>
    <row r="19" spans="1:21" ht="36">
      <c r="A19" s="555"/>
      <c r="B19" s="506"/>
      <c r="C19" s="68" t="s">
        <v>43</v>
      </c>
      <c r="D19" s="532" t="s">
        <v>44</v>
      </c>
      <c r="E19" s="532" t="s">
        <v>45</v>
      </c>
      <c r="F19" s="63"/>
      <c r="G19" s="69"/>
      <c r="H19" s="65">
        <f>L19</f>
        <v>0</v>
      </c>
      <c r="I19" s="28"/>
      <c r="J19" s="28"/>
      <c r="K19" s="39">
        <v>0</v>
      </c>
      <c r="L19" s="12">
        <f>I19+J19+K19</f>
        <v>0</v>
      </c>
      <c r="M19" s="63">
        <f>Q19</f>
        <v>0</v>
      </c>
      <c r="N19" s="63"/>
      <c r="O19" s="63"/>
      <c r="P19" s="63"/>
      <c r="Q19" s="63">
        <f>N19+O19</f>
        <v>0</v>
      </c>
      <c r="R19" s="64">
        <v>0</v>
      </c>
      <c r="S19" s="377">
        <v>0</v>
      </c>
      <c r="T19" s="375"/>
    </row>
    <row r="20" spans="1:21" ht="24">
      <c r="A20" s="556"/>
      <c r="B20" s="506"/>
      <c r="C20" s="68" t="s">
        <v>46</v>
      </c>
      <c r="D20" s="532"/>
      <c r="E20" s="532"/>
      <c r="F20" s="63"/>
      <c r="G20" s="69"/>
      <c r="H20" s="65">
        <f>L20</f>
        <v>0</v>
      </c>
      <c r="I20" s="33"/>
      <c r="J20" s="33"/>
      <c r="K20" s="36">
        <v>0</v>
      </c>
      <c r="L20" s="12">
        <f>I20+J20+K20</f>
        <v>0</v>
      </c>
      <c r="M20" s="63">
        <f>Q20</f>
        <v>0</v>
      </c>
      <c r="N20" s="63"/>
      <c r="O20" s="63"/>
      <c r="P20" s="63"/>
      <c r="Q20" s="63">
        <f>N20+O20</f>
        <v>0</v>
      </c>
      <c r="R20" s="64">
        <v>0</v>
      </c>
      <c r="S20" s="377">
        <v>0</v>
      </c>
      <c r="T20" s="375"/>
    </row>
    <row r="21" spans="1:21" s="11" customFormat="1">
      <c r="A21" s="26"/>
      <c r="B21" s="77" t="s">
        <v>23</v>
      </c>
      <c r="C21" s="77"/>
      <c r="D21" s="40"/>
      <c r="E21" s="40"/>
      <c r="F21" s="65"/>
      <c r="G21" s="78"/>
      <c r="H21" s="65">
        <f>H15+H16+H17+H18+H19+H20</f>
        <v>34785.699999999997</v>
      </c>
      <c r="I21" s="65">
        <f t="shared" ref="I21:Q21" si="4">I15+I16+I17+I18+I19+I20</f>
        <v>34360.699999999997</v>
      </c>
      <c r="J21" s="65">
        <f t="shared" si="4"/>
        <v>425</v>
      </c>
      <c r="K21" s="65">
        <f t="shared" si="4"/>
        <v>0</v>
      </c>
      <c r="L21" s="65">
        <f t="shared" si="4"/>
        <v>34785.699999999997</v>
      </c>
      <c r="M21" s="65">
        <f t="shared" si="4"/>
        <v>10225.560000000001</v>
      </c>
      <c r="N21" s="65">
        <f t="shared" si="4"/>
        <v>10123.530000000001</v>
      </c>
      <c r="O21" s="65">
        <f t="shared" si="4"/>
        <v>102.03</v>
      </c>
      <c r="P21" s="65">
        <f t="shared" si="4"/>
        <v>0</v>
      </c>
      <c r="Q21" s="65">
        <f t="shared" si="4"/>
        <v>10225.560000000001</v>
      </c>
      <c r="R21" s="65">
        <v>0</v>
      </c>
      <c r="S21" s="175">
        <v>0</v>
      </c>
      <c r="T21" s="380"/>
      <c r="U21" s="198"/>
    </row>
    <row r="22" spans="1:21" ht="51.75" customHeight="1">
      <c r="A22" s="32" t="s">
        <v>47</v>
      </c>
      <c r="B22" s="68" t="s">
        <v>787</v>
      </c>
      <c r="C22" s="68" t="s">
        <v>20</v>
      </c>
      <c r="D22" s="57" t="s">
        <v>21</v>
      </c>
      <c r="E22" s="57" t="s">
        <v>48</v>
      </c>
      <c r="F22" s="63" t="s">
        <v>630</v>
      </c>
      <c r="G22" s="69">
        <v>2</v>
      </c>
      <c r="H22" s="65">
        <v>3211</v>
      </c>
      <c r="I22" s="12">
        <v>3211</v>
      </c>
      <c r="J22" s="12"/>
      <c r="K22" s="12">
        <v>0</v>
      </c>
      <c r="L22" s="66">
        <f>I22+J22+K22</f>
        <v>3211</v>
      </c>
      <c r="M22" s="63">
        <f>N22+O22</f>
        <v>0</v>
      </c>
      <c r="N22" s="63">
        <v>0</v>
      </c>
      <c r="O22" s="63">
        <v>0</v>
      </c>
      <c r="P22" s="63">
        <v>0</v>
      </c>
      <c r="Q22" s="63">
        <f>N22+O22</f>
        <v>0</v>
      </c>
      <c r="R22" s="64">
        <v>0</v>
      </c>
      <c r="S22" s="377">
        <v>0</v>
      </c>
      <c r="T22" s="375"/>
    </row>
    <row r="23" spans="1:21" s="11" customFormat="1">
      <c r="A23" s="83"/>
      <c r="B23" s="84" t="s">
        <v>23</v>
      </c>
      <c r="C23" s="77"/>
      <c r="D23" s="40"/>
      <c r="E23" s="40"/>
      <c r="F23" s="65"/>
      <c r="G23" s="78"/>
      <c r="H23" s="38">
        <f>H22</f>
        <v>3211</v>
      </c>
      <c r="I23" s="38">
        <f t="shared" ref="I23:Q23" si="5">I22</f>
        <v>3211</v>
      </c>
      <c r="J23" s="38">
        <f t="shared" si="5"/>
        <v>0</v>
      </c>
      <c r="K23" s="38">
        <f t="shared" si="5"/>
        <v>0</v>
      </c>
      <c r="L23" s="38">
        <f t="shared" si="5"/>
        <v>3211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38">
        <f t="shared" si="5"/>
        <v>0</v>
      </c>
      <c r="R23" s="79">
        <f>R22</f>
        <v>0</v>
      </c>
      <c r="S23" s="217">
        <f>S22</f>
        <v>0</v>
      </c>
      <c r="T23" s="380"/>
      <c r="U23" s="198"/>
    </row>
    <row r="24" spans="1:21">
      <c r="A24" s="560" t="s">
        <v>49</v>
      </c>
      <c r="B24" s="554"/>
      <c r="C24" s="529" t="s">
        <v>50</v>
      </c>
      <c r="D24" s="525"/>
      <c r="E24" s="525" t="s">
        <v>51</v>
      </c>
      <c r="F24" s="85" t="s">
        <v>869</v>
      </c>
      <c r="G24" s="69">
        <v>300</v>
      </c>
      <c r="H24" s="38">
        <v>42831</v>
      </c>
      <c r="I24" s="12">
        <v>42831</v>
      </c>
      <c r="J24" s="12">
        <v>0</v>
      </c>
      <c r="K24" s="12">
        <v>0</v>
      </c>
      <c r="L24" s="12">
        <f>K24+J24+I24</f>
        <v>42831</v>
      </c>
      <c r="M24" s="86">
        <v>12470</v>
      </c>
      <c r="N24" s="63">
        <v>12470</v>
      </c>
      <c r="O24" s="63"/>
      <c r="P24" s="63"/>
      <c r="Q24" s="63">
        <f>P24+O24+N24</f>
        <v>12470</v>
      </c>
      <c r="R24" s="529" t="s">
        <v>965</v>
      </c>
      <c r="S24" s="557" t="s">
        <v>964</v>
      </c>
      <c r="T24" s="375" t="s">
        <v>961</v>
      </c>
    </row>
    <row r="25" spans="1:21">
      <c r="A25" s="561"/>
      <c r="B25" s="555"/>
      <c r="C25" s="530"/>
      <c r="D25" s="526"/>
      <c r="E25" s="526"/>
      <c r="F25" s="85" t="s">
        <v>870</v>
      </c>
      <c r="G25" s="69">
        <v>250</v>
      </c>
      <c r="H25" s="38">
        <v>53538.7</v>
      </c>
      <c r="I25" s="12">
        <v>53538.7</v>
      </c>
      <c r="J25" s="12">
        <v>0</v>
      </c>
      <c r="K25" s="12">
        <v>0</v>
      </c>
      <c r="L25" s="12">
        <f t="shared" ref="L25:L26" si="6">K25+J25+I25</f>
        <v>53538.7</v>
      </c>
      <c r="M25" s="86">
        <v>9290</v>
      </c>
      <c r="N25" s="63">
        <v>9290</v>
      </c>
      <c r="O25" s="63"/>
      <c r="P25" s="63"/>
      <c r="Q25" s="63">
        <f t="shared" ref="Q25:Q26" si="7">P25+O25+N25</f>
        <v>9290</v>
      </c>
      <c r="R25" s="530"/>
      <c r="S25" s="558"/>
      <c r="T25" s="375" t="s">
        <v>962</v>
      </c>
    </row>
    <row r="26" spans="1:21">
      <c r="A26" s="561"/>
      <c r="B26" s="555"/>
      <c r="C26" s="531"/>
      <c r="D26" s="527"/>
      <c r="E26" s="527"/>
      <c r="F26" s="85" t="s">
        <v>871</v>
      </c>
      <c r="G26" s="69">
        <v>1045</v>
      </c>
      <c r="H26" s="38">
        <v>298353.3</v>
      </c>
      <c r="I26" s="12">
        <v>298353.3</v>
      </c>
      <c r="J26" s="12">
        <v>0</v>
      </c>
      <c r="K26" s="12">
        <v>0</v>
      </c>
      <c r="L26" s="12">
        <f t="shared" si="6"/>
        <v>298353.3</v>
      </c>
      <c r="M26" s="86">
        <v>77238.899999999994</v>
      </c>
      <c r="N26" s="63">
        <v>77238.899999999994</v>
      </c>
      <c r="O26" s="63"/>
      <c r="P26" s="63"/>
      <c r="Q26" s="63">
        <f t="shared" si="7"/>
        <v>77238.899999999994</v>
      </c>
      <c r="R26" s="531"/>
      <c r="S26" s="559"/>
      <c r="T26" s="375" t="s">
        <v>963</v>
      </c>
    </row>
    <row r="27" spans="1:21" s="30" customFormat="1" ht="36">
      <c r="A27" s="562"/>
      <c r="B27" s="556"/>
      <c r="C27" s="56" t="s">
        <v>634</v>
      </c>
      <c r="D27" s="23"/>
      <c r="E27" s="23" t="s">
        <v>635</v>
      </c>
      <c r="F27" s="66" t="s">
        <v>872</v>
      </c>
      <c r="G27" s="66" t="s">
        <v>873</v>
      </c>
      <c r="H27" s="38">
        <v>19315.099999999999</v>
      </c>
      <c r="I27" s="12">
        <v>19315.099999999999</v>
      </c>
      <c r="J27" s="12">
        <f t="shared" ref="J27:K27" si="8">SUM(J24)</f>
        <v>0</v>
      </c>
      <c r="K27" s="12">
        <f t="shared" si="8"/>
        <v>0</v>
      </c>
      <c r="L27" s="12">
        <f>K27+J27+I27</f>
        <v>19315.099999999999</v>
      </c>
      <c r="M27" s="12">
        <f>Q27</f>
        <v>2658.6480000000001</v>
      </c>
      <c r="N27" s="12">
        <v>2658.6480000000001</v>
      </c>
      <c r="O27" s="12">
        <f t="shared" ref="O27:P27" si="9">SUM(O24)</f>
        <v>0</v>
      </c>
      <c r="P27" s="12">
        <f t="shared" si="9"/>
        <v>0</v>
      </c>
      <c r="Q27" s="63">
        <f>P27+O27+N27</f>
        <v>2658.6480000000001</v>
      </c>
      <c r="R27" s="50" t="s">
        <v>874</v>
      </c>
      <c r="S27" s="452" t="s">
        <v>875</v>
      </c>
      <c r="T27" s="378"/>
      <c r="U27" s="199"/>
    </row>
    <row r="28" spans="1:21" s="30" customFormat="1">
      <c r="A28" s="36"/>
      <c r="B28" s="77" t="s">
        <v>23</v>
      </c>
      <c r="C28" s="56"/>
      <c r="D28" s="23"/>
      <c r="E28" s="23"/>
      <c r="F28" s="66"/>
      <c r="G28" s="66"/>
      <c r="H28" s="38">
        <f>H24+H25+H26+H27</f>
        <v>414038.1</v>
      </c>
      <c r="I28" s="38">
        <f t="shared" ref="I28:Q28" si="10">I24+I25+I26+I27</f>
        <v>414038.1</v>
      </c>
      <c r="J28" s="38">
        <f t="shared" si="10"/>
        <v>0</v>
      </c>
      <c r="K28" s="38">
        <f t="shared" si="10"/>
        <v>0</v>
      </c>
      <c r="L28" s="38">
        <f t="shared" si="10"/>
        <v>414038.1</v>
      </c>
      <c r="M28" s="38">
        <f t="shared" si="10"/>
        <v>101657.548</v>
      </c>
      <c r="N28" s="38">
        <f t="shared" si="10"/>
        <v>101657.548</v>
      </c>
      <c r="O28" s="38">
        <f t="shared" si="10"/>
        <v>0</v>
      </c>
      <c r="P28" s="38">
        <f t="shared" si="10"/>
        <v>0</v>
      </c>
      <c r="Q28" s="38">
        <f t="shared" si="10"/>
        <v>101657.548</v>
      </c>
      <c r="R28" s="79"/>
      <c r="S28" s="217"/>
      <c r="T28" s="378"/>
      <c r="U28" s="199"/>
    </row>
    <row r="29" spans="1:21" ht="24">
      <c r="A29" s="552" t="s">
        <v>52</v>
      </c>
      <c r="B29" s="506" t="s">
        <v>788</v>
      </c>
      <c r="C29" s="68" t="s">
        <v>17</v>
      </c>
      <c r="D29" s="57" t="s">
        <v>18</v>
      </c>
      <c r="E29" s="57" t="s">
        <v>19</v>
      </c>
      <c r="F29" s="63" t="s">
        <v>627</v>
      </c>
      <c r="G29" s="69">
        <v>9</v>
      </c>
      <c r="H29" s="65">
        <v>505</v>
      </c>
      <c r="I29" s="65">
        <v>500</v>
      </c>
      <c r="J29" s="65">
        <v>5</v>
      </c>
      <c r="K29" s="65">
        <v>0</v>
      </c>
      <c r="L29" s="65">
        <f>I29+J29+K29</f>
        <v>505</v>
      </c>
      <c r="M29" s="63">
        <f>Q29</f>
        <v>78</v>
      </c>
      <c r="N29" s="87">
        <v>77.2</v>
      </c>
      <c r="O29" s="87">
        <v>0.8</v>
      </c>
      <c r="P29" s="63"/>
      <c r="Q29" s="63">
        <f>N29+O29+P29</f>
        <v>78</v>
      </c>
      <c r="R29" s="64">
        <v>9</v>
      </c>
      <c r="S29" s="377">
        <v>9</v>
      </c>
      <c r="T29" s="375"/>
    </row>
    <row r="30" spans="1:21" ht="24">
      <c r="A30" s="552"/>
      <c r="B30" s="506"/>
      <c r="C30" s="88" t="s">
        <v>54</v>
      </c>
      <c r="D30" s="532" t="s">
        <v>55</v>
      </c>
      <c r="E30" s="532" t="s">
        <v>56</v>
      </c>
      <c r="F30" s="89"/>
      <c r="G30" s="90"/>
      <c r="H30" s="40">
        <f>L30</f>
        <v>0</v>
      </c>
      <c r="I30" s="23"/>
      <c r="J30" s="23"/>
      <c r="K30" s="23">
        <v>0</v>
      </c>
      <c r="L30" s="66">
        <f>I30+J30+K30</f>
        <v>0</v>
      </c>
      <c r="M30" s="63">
        <f>Q30</f>
        <v>0</v>
      </c>
      <c r="N30" s="63"/>
      <c r="O30" s="63"/>
      <c r="P30" s="63"/>
      <c r="Q30" s="63">
        <f>N30+O30</f>
        <v>0</v>
      </c>
      <c r="R30" s="64">
        <v>0</v>
      </c>
      <c r="S30" s="377">
        <v>0</v>
      </c>
      <c r="T30" s="375"/>
    </row>
    <row r="31" spans="1:21">
      <c r="A31" s="552"/>
      <c r="B31" s="506"/>
      <c r="C31" s="88" t="s">
        <v>57</v>
      </c>
      <c r="D31" s="532"/>
      <c r="E31" s="532"/>
      <c r="F31" s="89"/>
      <c r="G31" s="91"/>
      <c r="H31" s="40">
        <f>L31</f>
        <v>0</v>
      </c>
      <c r="I31" s="23"/>
      <c r="J31" s="23"/>
      <c r="K31" s="23">
        <v>0</v>
      </c>
      <c r="L31" s="66">
        <f>I31+J31+K31</f>
        <v>0</v>
      </c>
      <c r="M31" s="63">
        <f>Q31</f>
        <v>0</v>
      </c>
      <c r="N31" s="63"/>
      <c r="O31" s="63"/>
      <c r="P31" s="63"/>
      <c r="Q31" s="63">
        <f>N31+O31</f>
        <v>0</v>
      </c>
      <c r="R31" s="64">
        <v>0</v>
      </c>
      <c r="S31" s="377">
        <v>0</v>
      </c>
      <c r="T31" s="375"/>
    </row>
    <row r="32" spans="1:21" ht="24">
      <c r="A32" s="552"/>
      <c r="B32" s="506"/>
      <c r="C32" s="88" t="s">
        <v>58</v>
      </c>
      <c r="D32" s="532"/>
      <c r="E32" s="532"/>
      <c r="F32" s="91"/>
      <c r="G32" s="90"/>
      <c r="H32" s="40">
        <f>L32</f>
        <v>0</v>
      </c>
      <c r="I32" s="23"/>
      <c r="J32" s="23"/>
      <c r="K32" s="23">
        <v>0</v>
      </c>
      <c r="L32" s="66">
        <f>I32+J32+K32</f>
        <v>0</v>
      </c>
      <c r="M32" s="63">
        <f>Q32</f>
        <v>0</v>
      </c>
      <c r="N32" s="63"/>
      <c r="O32" s="63"/>
      <c r="P32" s="63"/>
      <c r="Q32" s="63">
        <f>N32+O32</f>
        <v>0</v>
      </c>
      <c r="R32" s="64">
        <v>0</v>
      </c>
      <c r="S32" s="377">
        <v>0</v>
      </c>
      <c r="T32" s="375"/>
    </row>
    <row r="33" spans="1:21" s="11" customFormat="1">
      <c r="A33" s="26"/>
      <c r="B33" s="77" t="s">
        <v>23</v>
      </c>
      <c r="C33" s="92"/>
      <c r="D33" s="40"/>
      <c r="E33" s="40"/>
      <c r="F33" s="40"/>
      <c r="G33" s="40"/>
      <c r="H33" s="40">
        <f>SUM(H29:H32)</f>
        <v>505</v>
      </c>
      <c r="I33" s="40">
        <f t="shared" ref="I33:Q33" si="11">SUM(I29:I32)</f>
        <v>500</v>
      </c>
      <c r="J33" s="40">
        <f t="shared" si="11"/>
        <v>5</v>
      </c>
      <c r="K33" s="40">
        <f t="shared" si="11"/>
        <v>0</v>
      </c>
      <c r="L33" s="40">
        <f t="shared" si="11"/>
        <v>505</v>
      </c>
      <c r="M33" s="40">
        <f t="shared" si="11"/>
        <v>78</v>
      </c>
      <c r="N33" s="40">
        <f t="shared" si="11"/>
        <v>77.2</v>
      </c>
      <c r="O33" s="40">
        <f t="shared" si="11"/>
        <v>0.8</v>
      </c>
      <c r="P33" s="40">
        <f t="shared" si="11"/>
        <v>0</v>
      </c>
      <c r="Q33" s="40">
        <f t="shared" si="11"/>
        <v>78</v>
      </c>
      <c r="R33" s="93"/>
      <c r="S33" s="220"/>
      <c r="T33" s="380"/>
      <c r="U33" s="198"/>
    </row>
    <row r="34" spans="1:21" ht="24">
      <c r="A34" s="552" t="s">
        <v>59</v>
      </c>
      <c r="B34" s="506" t="s">
        <v>60</v>
      </c>
      <c r="C34" s="68" t="s">
        <v>61</v>
      </c>
      <c r="D34" s="532" t="s">
        <v>62</v>
      </c>
      <c r="E34" s="525" t="s">
        <v>64</v>
      </c>
      <c r="F34" s="89" t="s">
        <v>715</v>
      </c>
      <c r="G34" s="94">
        <v>813</v>
      </c>
      <c r="H34" s="188">
        <f>I34+J34</f>
        <v>46410.1</v>
      </c>
      <c r="I34" s="95">
        <v>45950.1</v>
      </c>
      <c r="J34" s="95">
        <v>460</v>
      </c>
      <c r="K34" s="41">
        <v>0</v>
      </c>
      <c r="L34" s="41">
        <f>I34+J34+K34</f>
        <v>46410.1</v>
      </c>
      <c r="M34" s="63">
        <f>Q34</f>
        <v>12407.879000000001</v>
      </c>
      <c r="N34" s="33">
        <v>12342.012000000001</v>
      </c>
      <c r="O34" s="33">
        <v>65.867000000000004</v>
      </c>
      <c r="P34" s="63">
        <v>0</v>
      </c>
      <c r="Q34" s="63">
        <f>N34+O34+P34</f>
        <v>12407.879000000001</v>
      </c>
      <c r="R34" s="64">
        <v>530</v>
      </c>
      <c r="S34" s="377">
        <v>92</v>
      </c>
      <c r="T34" s="375"/>
    </row>
    <row r="35" spans="1:21">
      <c r="A35" s="552"/>
      <c r="B35" s="506"/>
      <c r="C35" s="68" t="s">
        <v>63</v>
      </c>
      <c r="D35" s="532"/>
      <c r="E35" s="526"/>
      <c r="F35" s="51" t="s">
        <v>38</v>
      </c>
      <c r="G35" s="94"/>
      <c r="H35" s="189">
        <f>L35</f>
        <v>0</v>
      </c>
      <c r="I35" s="41"/>
      <c r="J35" s="41"/>
      <c r="K35" s="41">
        <v>0</v>
      </c>
      <c r="L35" s="41">
        <f>I35+J35+K35</f>
        <v>0</v>
      </c>
      <c r="M35" s="63">
        <f>Q35</f>
        <v>0</v>
      </c>
      <c r="N35" s="63"/>
      <c r="O35" s="63"/>
      <c r="P35" s="63"/>
      <c r="Q35" s="63">
        <f>N35+O35+P35</f>
        <v>0</v>
      </c>
      <c r="R35" s="64">
        <v>0</v>
      </c>
      <c r="S35" s="377"/>
      <c r="T35" s="375"/>
    </row>
    <row r="36" spans="1:21" ht="24">
      <c r="A36" s="552"/>
      <c r="B36" s="506"/>
      <c r="C36" s="68" t="s">
        <v>65</v>
      </c>
      <c r="D36" s="532"/>
      <c r="E36" s="527"/>
      <c r="F36" s="89" t="s">
        <v>716</v>
      </c>
      <c r="G36" s="94">
        <v>7</v>
      </c>
      <c r="H36" s="190">
        <f>L36</f>
        <v>1000</v>
      </c>
      <c r="I36" s="96">
        <v>0</v>
      </c>
      <c r="J36" s="96">
        <v>0</v>
      </c>
      <c r="K36" s="96">
        <v>1000</v>
      </c>
      <c r="L36" s="96">
        <v>1000</v>
      </c>
      <c r="M36" s="63">
        <f>Q36</f>
        <v>210</v>
      </c>
      <c r="N36" s="63">
        <v>0</v>
      </c>
      <c r="O36" s="63">
        <v>0</v>
      </c>
      <c r="P36" s="33">
        <v>210</v>
      </c>
      <c r="Q36" s="63">
        <f>N36+O36+P36</f>
        <v>210</v>
      </c>
      <c r="R36" s="64">
        <v>3</v>
      </c>
      <c r="S36" s="377">
        <v>3</v>
      </c>
      <c r="T36" s="375"/>
    </row>
    <row r="37" spans="1:21" ht="48">
      <c r="A37" s="552"/>
      <c r="B37" s="68" t="s">
        <v>66</v>
      </c>
      <c r="C37" s="68" t="s">
        <v>67</v>
      </c>
      <c r="D37" s="57"/>
      <c r="E37" s="57" t="s">
        <v>68</v>
      </c>
      <c r="F37" s="51"/>
      <c r="G37" s="90"/>
      <c r="H37" s="189">
        <f>L37</f>
        <v>0</v>
      </c>
      <c r="I37" s="97"/>
      <c r="J37" s="97"/>
      <c r="K37" s="97">
        <v>0</v>
      </c>
      <c r="L37" s="41">
        <f>I37+J37+K37</f>
        <v>0</v>
      </c>
      <c r="M37" s="63">
        <f>Q37</f>
        <v>0</v>
      </c>
      <c r="N37" s="63"/>
      <c r="O37" s="63"/>
      <c r="P37" s="63"/>
      <c r="Q37" s="63">
        <f>N37+O37+P37</f>
        <v>0</v>
      </c>
      <c r="R37" s="64">
        <v>0</v>
      </c>
      <c r="S37" s="377">
        <v>0</v>
      </c>
      <c r="T37" s="375"/>
    </row>
    <row r="38" spans="1:21" s="11" customFormat="1">
      <c r="A38" s="26"/>
      <c r="B38" s="77" t="s">
        <v>23</v>
      </c>
      <c r="C38" s="77"/>
      <c r="D38" s="40"/>
      <c r="E38" s="40"/>
      <c r="F38" s="40"/>
      <c r="G38" s="40"/>
      <c r="H38" s="98">
        <f>SUM(H34:H37)</f>
        <v>47410.1</v>
      </c>
      <c r="I38" s="98">
        <f t="shared" ref="I38:Q38" si="12">SUM(I34:I37)</f>
        <v>45950.1</v>
      </c>
      <c r="J38" s="98">
        <f t="shared" si="12"/>
        <v>460</v>
      </c>
      <c r="K38" s="98">
        <f t="shared" si="12"/>
        <v>1000</v>
      </c>
      <c r="L38" s="98">
        <f t="shared" si="12"/>
        <v>47410.1</v>
      </c>
      <c r="M38" s="98">
        <f t="shared" si="12"/>
        <v>12617.879000000001</v>
      </c>
      <c r="N38" s="98">
        <f t="shared" si="12"/>
        <v>12342.012000000001</v>
      </c>
      <c r="O38" s="98">
        <f t="shared" si="12"/>
        <v>65.867000000000004</v>
      </c>
      <c r="P38" s="98">
        <f t="shared" si="12"/>
        <v>210</v>
      </c>
      <c r="Q38" s="98">
        <f t="shared" si="12"/>
        <v>12617.879000000001</v>
      </c>
      <c r="R38" s="98"/>
      <c r="S38" s="221"/>
      <c r="T38" s="380"/>
      <c r="U38" s="198"/>
    </row>
    <row r="39" spans="1:21" ht="24">
      <c r="A39" s="32" t="s">
        <v>69</v>
      </c>
      <c r="B39" s="68" t="s">
        <v>70</v>
      </c>
      <c r="C39" s="68" t="s">
        <v>71</v>
      </c>
      <c r="D39" s="57" t="s">
        <v>72</v>
      </c>
      <c r="E39" s="57" t="s">
        <v>73</v>
      </c>
      <c r="F39" s="51" t="s">
        <v>876</v>
      </c>
      <c r="G39" s="69">
        <v>205</v>
      </c>
      <c r="H39" s="40">
        <v>3253.8</v>
      </c>
      <c r="I39" s="12">
        <v>3215.8</v>
      </c>
      <c r="J39" s="12">
        <v>38</v>
      </c>
      <c r="K39" s="12">
        <v>0</v>
      </c>
      <c r="L39" s="12">
        <f>I39+J39+K39</f>
        <v>3253.8</v>
      </c>
      <c r="M39" s="63">
        <f>Q39</f>
        <v>3221.1</v>
      </c>
      <c r="N39" s="63">
        <v>3189.9</v>
      </c>
      <c r="O39" s="63">
        <v>31.2</v>
      </c>
      <c r="P39" s="63">
        <v>0</v>
      </c>
      <c r="Q39" s="63">
        <f>O39+N39</f>
        <v>3221.1</v>
      </c>
      <c r="R39" s="64">
        <v>203</v>
      </c>
      <c r="S39" s="377">
        <v>0</v>
      </c>
      <c r="T39" s="375"/>
    </row>
    <row r="40" spans="1:21" s="11" customFormat="1">
      <c r="A40" s="26"/>
      <c r="B40" s="77" t="s">
        <v>23</v>
      </c>
      <c r="C40" s="77"/>
      <c r="D40" s="40"/>
      <c r="E40" s="40"/>
      <c r="F40" s="65"/>
      <c r="G40" s="65"/>
      <c r="H40" s="38">
        <f>SUM(H39)</f>
        <v>3253.8</v>
      </c>
      <c r="I40" s="38">
        <f t="shared" ref="I40:Q40" si="13">SUM(I39)</f>
        <v>3215.8</v>
      </c>
      <c r="J40" s="38">
        <f t="shared" si="13"/>
        <v>38</v>
      </c>
      <c r="K40" s="38">
        <f t="shared" si="13"/>
        <v>0</v>
      </c>
      <c r="L40" s="38">
        <f t="shared" si="13"/>
        <v>3253.8</v>
      </c>
      <c r="M40" s="38">
        <f t="shared" si="13"/>
        <v>3221.1</v>
      </c>
      <c r="N40" s="38">
        <f t="shared" si="13"/>
        <v>3189.9</v>
      </c>
      <c r="O40" s="38">
        <f t="shared" si="13"/>
        <v>31.2</v>
      </c>
      <c r="P40" s="38">
        <f t="shared" si="13"/>
        <v>0</v>
      </c>
      <c r="Q40" s="38">
        <f t="shared" si="13"/>
        <v>3221.1</v>
      </c>
      <c r="R40" s="38"/>
      <c r="S40" s="179"/>
      <c r="T40" s="380"/>
      <c r="U40" s="198"/>
    </row>
    <row r="41" spans="1:21" s="15" customFormat="1" ht="15">
      <c r="A41" s="519" t="s">
        <v>730</v>
      </c>
      <c r="B41" s="542"/>
      <c r="C41" s="542"/>
      <c r="D41" s="67"/>
      <c r="E41" s="67"/>
      <c r="F41" s="17"/>
      <c r="G41" s="17"/>
      <c r="H41" s="26"/>
      <c r="I41" s="26"/>
      <c r="J41" s="26"/>
      <c r="K41" s="26"/>
      <c r="L41" s="26"/>
      <c r="M41" s="63"/>
      <c r="N41" s="63"/>
      <c r="O41" s="63"/>
      <c r="P41" s="63"/>
      <c r="Q41" s="63"/>
      <c r="R41" s="64"/>
      <c r="S41" s="377"/>
      <c r="T41" s="376"/>
      <c r="U41" s="449"/>
    </row>
    <row r="42" spans="1:21" ht="60">
      <c r="A42" s="32" t="s">
        <v>15</v>
      </c>
      <c r="B42" s="68" t="s">
        <v>74</v>
      </c>
      <c r="C42" s="68" t="s">
        <v>75</v>
      </c>
      <c r="D42" s="57" t="s">
        <v>76</v>
      </c>
      <c r="E42" s="57" t="s">
        <v>77</v>
      </c>
      <c r="F42" s="51" t="s">
        <v>637</v>
      </c>
      <c r="G42" s="69">
        <v>2</v>
      </c>
      <c r="H42" s="40">
        <v>36.200000000000003</v>
      </c>
      <c r="I42" s="12">
        <v>35.799999999999997</v>
      </c>
      <c r="J42" s="12">
        <v>0.4</v>
      </c>
      <c r="K42" s="12">
        <v>0</v>
      </c>
      <c r="L42" s="12">
        <f>I42+J42+K42</f>
        <v>36.199999999999996</v>
      </c>
      <c r="M42" s="63">
        <f>Q42</f>
        <v>8.9649999999999999</v>
      </c>
      <c r="N42" s="63">
        <v>8.9049999999999994</v>
      </c>
      <c r="O42" s="63">
        <v>0.06</v>
      </c>
      <c r="P42" s="63">
        <v>0</v>
      </c>
      <c r="Q42" s="63">
        <f>O42+N42</f>
        <v>8.9649999999999999</v>
      </c>
      <c r="R42" s="64">
        <v>2</v>
      </c>
      <c r="S42" s="377">
        <v>2</v>
      </c>
      <c r="T42" s="375"/>
    </row>
    <row r="43" spans="1:21" s="11" customFormat="1">
      <c r="A43" s="26"/>
      <c r="B43" s="77" t="s">
        <v>23</v>
      </c>
      <c r="C43" s="77"/>
      <c r="D43" s="40"/>
      <c r="E43" s="40"/>
      <c r="F43" s="65"/>
      <c r="G43" s="65"/>
      <c r="H43" s="38">
        <f>SUM(H42)</f>
        <v>36.200000000000003</v>
      </c>
      <c r="I43" s="38">
        <f t="shared" ref="I43:Q43" si="14">SUM(I42)</f>
        <v>35.799999999999997</v>
      </c>
      <c r="J43" s="38">
        <f t="shared" si="14"/>
        <v>0.4</v>
      </c>
      <c r="K43" s="38">
        <f t="shared" si="14"/>
        <v>0</v>
      </c>
      <c r="L43" s="38">
        <f t="shared" si="14"/>
        <v>36.199999999999996</v>
      </c>
      <c r="M43" s="38">
        <f t="shared" si="14"/>
        <v>8.9649999999999999</v>
      </c>
      <c r="N43" s="38">
        <f t="shared" si="14"/>
        <v>8.9049999999999994</v>
      </c>
      <c r="O43" s="38">
        <f t="shared" si="14"/>
        <v>0.06</v>
      </c>
      <c r="P43" s="38">
        <f t="shared" si="14"/>
        <v>0</v>
      </c>
      <c r="Q43" s="38">
        <f t="shared" si="14"/>
        <v>8.9649999999999999</v>
      </c>
      <c r="R43" s="38"/>
      <c r="S43" s="179"/>
      <c r="T43" s="380"/>
      <c r="U43" s="198"/>
    </row>
    <row r="44" spans="1:21" s="30" customFormat="1" ht="96">
      <c r="A44" s="36" t="s">
        <v>24</v>
      </c>
      <c r="B44" s="56" t="s">
        <v>789</v>
      </c>
      <c r="C44" s="56" t="s">
        <v>78</v>
      </c>
      <c r="D44" s="57"/>
      <c r="E44" s="57" t="s">
        <v>79</v>
      </c>
      <c r="F44" s="63"/>
      <c r="G44" s="64"/>
      <c r="H44" s="40">
        <f>L44</f>
        <v>27090.7</v>
      </c>
      <c r="I44" s="12">
        <v>27090.7</v>
      </c>
      <c r="J44" s="12"/>
      <c r="K44" s="12">
        <v>0</v>
      </c>
      <c r="L44" s="12">
        <f>I44+K44+K44</f>
        <v>27090.7</v>
      </c>
      <c r="M44" s="63">
        <f>Q44</f>
        <v>15665.7</v>
      </c>
      <c r="N44" s="63">
        <v>15665.7</v>
      </c>
      <c r="O44" s="63">
        <v>0</v>
      </c>
      <c r="P44" s="63">
        <v>0</v>
      </c>
      <c r="Q44" s="63">
        <f>N44+O44+P44</f>
        <v>15665.7</v>
      </c>
      <c r="R44" s="64">
        <f>3300</f>
        <v>3300</v>
      </c>
      <c r="S44" s="377">
        <v>3261</v>
      </c>
      <c r="T44" s="378"/>
      <c r="U44" s="199"/>
    </row>
    <row r="45" spans="1:21" s="11" customFormat="1">
      <c r="A45" s="26"/>
      <c r="B45" s="77" t="s">
        <v>23</v>
      </c>
      <c r="C45" s="77"/>
      <c r="D45" s="65"/>
      <c r="E45" s="65"/>
      <c r="F45" s="38">
        <f>F43</f>
        <v>0</v>
      </c>
      <c r="G45" s="38">
        <f>G43</f>
        <v>0</v>
      </c>
      <c r="H45" s="38">
        <f>H44</f>
        <v>27090.7</v>
      </c>
      <c r="I45" s="38">
        <f t="shared" ref="I45:Q45" si="15">I44</f>
        <v>27090.7</v>
      </c>
      <c r="J45" s="38">
        <f t="shared" si="15"/>
        <v>0</v>
      </c>
      <c r="K45" s="38">
        <f t="shared" si="15"/>
        <v>0</v>
      </c>
      <c r="L45" s="38">
        <f t="shared" si="15"/>
        <v>27090.7</v>
      </c>
      <c r="M45" s="38">
        <f t="shared" si="15"/>
        <v>15665.7</v>
      </c>
      <c r="N45" s="38">
        <f t="shared" si="15"/>
        <v>15665.7</v>
      </c>
      <c r="O45" s="38">
        <f t="shared" si="15"/>
        <v>0</v>
      </c>
      <c r="P45" s="38">
        <f t="shared" si="15"/>
        <v>0</v>
      </c>
      <c r="Q45" s="38">
        <f t="shared" si="15"/>
        <v>15665.7</v>
      </c>
      <c r="R45" s="38"/>
      <c r="S45" s="179"/>
      <c r="T45" s="380"/>
      <c r="U45" s="198"/>
    </row>
    <row r="46" spans="1:21" s="30" customFormat="1" ht="32.25" customHeight="1">
      <c r="A46" s="36" t="s">
        <v>15</v>
      </c>
      <c r="B46" s="56" t="s">
        <v>80</v>
      </c>
      <c r="C46" s="56" t="s">
        <v>81</v>
      </c>
      <c r="D46" s="23" t="s">
        <v>82</v>
      </c>
      <c r="E46" s="23" t="s">
        <v>83</v>
      </c>
      <c r="F46" s="99">
        <v>23.757999999999999</v>
      </c>
      <c r="G46" s="69">
        <v>426</v>
      </c>
      <c r="H46" s="38">
        <v>121354.5</v>
      </c>
      <c r="I46" s="12">
        <v>121354.5</v>
      </c>
      <c r="J46" s="12"/>
      <c r="K46" s="12">
        <v>0</v>
      </c>
      <c r="L46" s="12">
        <f>I46+J46+K46</f>
        <v>121354.5</v>
      </c>
      <c r="M46" s="63">
        <f>Q46</f>
        <v>28534.014999999999</v>
      </c>
      <c r="N46" s="63">
        <v>28534.014999999999</v>
      </c>
      <c r="O46" s="63">
        <v>0</v>
      </c>
      <c r="P46" s="63">
        <v>0</v>
      </c>
      <c r="Q46" s="63">
        <f>N46+O46+P46</f>
        <v>28534.014999999999</v>
      </c>
      <c r="R46" s="64" t="s">
        <v>877</v>
      </c>
      <c r="S46" s="377" t="s">
        <v>878</v>
      </c>
      <c r="T46" s="378"/>
      <c r="U46" s="199"/>
    </row>
    <row r="47" spans="1:21" s="11" customFormat="1">
      <c r="A47" s="26"/>
      <c r="B47" s="77" t="s">
        <v>23</v>
      </c>
      <c r="C47" s="77"/>
      <c r="D47" s="65"/>
      <c r="E47" s="65"/>
      <c r="F47" s="65"/>
      <c r="G47" s="65"/>
      <c r="H47" s="65">
        <f>H46</f>
        <v>121354.5</v>
      </c>
      <c r="I47" s="65">
        <f t="shared" ref="I47:Q47" si="16">I46</f>
        <v>121354.5</v>
      </c>
      <c r="J47" s="65">
        <f t="shared" si="16"/>
        <v>0</v>
      </c>
      <c r="K47" s="65">
        <f t="shared" si="16"/>
        <v>0</v>
      </c>
      <c r="L47" s="65">
        <f t="shared" si="16"/>
        <v>121354.5</v>
      </c>
      <c r="M47" s="65">
        <f t="shared" si="16"/>
        <v>28534.014999999999</v>
      </c>
      <c r="N47" s="65">
        <f t="shared" si="16"/>
        <v>28534.014999999999</v>
      </c>
      <c r="O47" s="65">
        <f t="shared" si="16"/>
        <v>0</v>
      </c>
      <c r="P47" s="65">
        <f t="shared" si="16"/>
        <v>0</v>
      </c>
      <c r="Q47" s="65">
        <f t="shared" si="16"/>
        <v>28534.014999999999</v>
      </c>
      <c r="R47" s="65"/>
      <c r="S47" s="175"/>
      <c r="T47" s="380"/>
      <c r="U47" s="198"/>
    </row>
    <row r="48" spans="1:21" ht="16.5" customHeight="1">
      <c r="A48" s="519" t="s">
        <v>84</v>
      </c>
      <c r="B48" s="519"/>
      <c r="C48" s="519"/>
      <c r="D48" s="64"/>
      <c r="E48" s="64"/>
      <c r="F48" s="17"/>
      <c r="G48" s="17"/>
      <c r="H48" s="26"/>
      <c r="I48" s="26"/>
      <c r="J48" s="26"/>
      <c r="K48" s="26"/>
      <c r="L48" s="26"/>
      <c r="M48" s="63"/>
      <c r="N48" s="63"/>
      <c r="O48" s="63"/>
      <c r="P48" s="63"/>
      <c r="Q48" s="63"/>
      <c r="R48" s="64"/>
      <c r="S48" s="377"/>
      <c r="T48" s="375"/>
    </row>
    <row r="49" spans="1:21" ht="27" customHeight="1">
      <c r="A49" s="64" t="s">
        <v>1</v>
      </c>
      <c r="B49" s="64" t="s">
        <v>85</v>
      </c>
      <c r="C49" s="64" t="s">
        <v>86</v>
      </c>
      <c r="D49" s="67"/>
      <c r="E49" s="67"/>
      <c r="F49" s="63" t="s">
        <v>9</v>
      </c>
      <c r="G49" s="69"/>
      <c r="H49" s="65"/>
      <c r="I49" s="66"/>
      <c r="J49" s="66"/>
      <c r="K49" s="66"/>
      <c r="L49" s="66"/>
      <c r="M49" s="63"/>
      <c r="N49" s="63"/>
      <c r="O49" s="63"/>
      <c r="P49" s="63"/>
      <c r="Q49" s="63"/>
      <c r="R49" s="64"/>
      <c r="S49" s="377"/>
      <c r="T49" s="375"/>
    </row>
    <row r="50" spans="1:21" ht="56.25" customHeight="1">
      <c r="A50" s="32" t="s">
        <v>15</v>
      </c>
      <c r="B50" s="68" t="s">
        <v>87</v>
      </c>
      <c r="C50" s="68" t="s">
        <v>88</v>
      </c>
      <c r="D50" s="57" t="s">
        <v>89</v>
      </c>
      <c r="E50" s="57" t="s">
        <v>90</v>
      </c>
      <c r="F50" s="63" t="s">
        <v>638</v>
      </c>
      <c r="G50" s="69">
        <v>8</v>
      </c>
      <c r="H50" s="40">
        <v>921.6</v>
      </c>
      <c r="I50" s="12">
        <v>921.6</v>
      </c>
      <c r="J50" s="12"/>
      <c r="K50" s="12">
        <v>0</v>
      </c>
      <c r="L50" s="12">
        <f>I50+J50+K50</f>
        <v>921.6</v>
      </c>
      <c r="M50" s="63">
        <f>Q50</f>
        <v>190.40899999999999</v>
      </c>
      <c r="N50" s="63">
        <v>190.40899999999999</v>
      </c>
      <c r="O50" s="63">
        <v>0</v>
      </c>
      <c r="P50" s="63">
        <v>0</v>
      </c>
      <c r="Q50" s="63">
        <f>N50+O50</f>
        <v>190.40899999999999</v>
      </c>
      <c r="R50" s="64">
        <v>8</v>
      </c>
      <c r="S50" s="377">
        <v>8</v>
      </c>
      <c r="T50" s="375"/>
    </row>
    <row r="51" spans="1:21" s="15" customFormat="1" ht="16.5" customHeight="1">
      <c r="A51" s="17"/>
      <c r="B51" s="100" t="s">
        <v>23</v>
      </c>
      <c r="C51" s="100"/>
      <c r="D51" s="101"/>
      <c r="E51" s="101"/>
      <c r="F51" s="86"/>
      <c r="G51" s="20"/>
      <c r="H51" s="38">
        <f>SUM(H50)</f>
        <v>921.6</v>
      </c>
      <c r="I51" s="38">
        <f t="shared" ref="I51:Q51" si="17">SUM(I50)</f>
        <v>921.6</v>
      </c>
      <c r="J51" s="38">
        <f t="shared" si="17"/>
        <v>0</v>
      </c>
      <c r="K51" s="38">
        <f t="shared" si="17"/>
        <v>0</v>
      </c>
      <c r="L51" s="38">
        <f t="shared" si="17"/>
        <v>921.6</v>
      </c>
      <c r="M51" s="38">
        <f t="shared" si="17"/>
        <v>190.40899999999999</v>
      </c>
      <c r="N51" s="38">
        <f t="shared" si="17"/>
        <v>190.40899999999999</v>
      </c>
      <c r="O51" s="38">
        <f t="shared" si="17"/>
        <v>0</v>
      </c>
      <c r="P51" s="38">
        <f t="shared" si="17"/>
        <v>0</v>
      </c>
      <c r="Q51" s="38">
        <f t="shared" si="17"/>
        <v>190.40899999999999</v>
      </c>
      <c r="R51" s="38"/>
      <c r="S51" s="179"/>
      <c r="T51" s="376"/>
      <c r="U51" s="449"/>
    </row>
    <row r="52" spans="1:21">
      <c r="A52" s="519" t="s">
        <v>91</v>
      </c>
      <c r="B52" s="519"/>
      <c r="C52" s="519"/>
      <c r="D52" s="17"/>
      <c r="E52" s="17"/>
      <c r="F52" s="17"/>
      <c r="G52" s="17"/>
      <c r="H52" s="26"/>
      <c r="I52" s="26"/>
      <c r="J52" s="26"/>
      <c r="K52" s="26"/>
      <c r="L52" s="26"/>
      <c r="M52" s="63"/>
      <c r="N52" s="63"/>
      <c r="O52" s="63"/>
      <c r="P52" s="63"/>
      <c r="Q52" s="63"/>
      <c r="R52" s="64"/>
      <c r="S52" s="377"/>
      <c r="T52" s="375"/>
    </row>
    <row r="53" spans="1:21" ht="109.5" customHeight="1">
      <c r="A53" s="32" t="s">
        <v>15</v>
      </c>
      <c r="B53" s="68" t="s">
        <v>92</v>
      </c>
      <c r="C53" s="68" t="s">
        <v>93</v>
      </c>
      <c r="D53" s="57" t="s">
        <v>94</v>
      </c>
      <c r="E53" s="57" t="s">
        <v>95</v>
      </c>
      <c r="F53" s="63" t="s">
        <v>639</v>
      </c>
      <c r="G53" s="69">
        <v>110</v>
      </c>
      <c r="H53" s="40">
        <v>8023</v>
      </c>
      <c r="I53" s="12">
        <v>7920</v>
      </c>
      <c r="J53" s="12">
        <v>103</v>
      </c>
      <c r="K53" s="12">
        <v>0</v>
      </c>
      <c r="L53" s="12">
        <f>J53+I53+K53</f>
        <v>8023</v>
      </c>
      <c r="M53" s="63">
        <f>Q53</f>
        <v>589.34799999999996</v>
      </c>
      <c r="N53" s="63">
        <v>583.548</v>
      </c>
      <c r="O53" s="63">
        <v>5.8</v>
      </c>
      <c r="P53" s="63">
        <v>0</v>
      </c>
      <c r="Q53" s="63">
        <f>N53+O53</f>
        <v>589.34799999999996</v>
      </c>
      <c r="R53" s="64" t="s">
        <v>879</v>
      </c>
      <c r="S53" s="377" t="s">
        <v>880</v>
      </c>
      <c r="T53" s="375"/>
    </row>
    <row r="54" spans="1:21" s="11" customFormat="1">
      <c r="A54" s="26"/>
      <c r="B54" s="77" t="s">
        <v>23</v>
      </c>
      <c r="C54" s="77"/>
      <c r="D54" s="40"/>
      <c r="E54" s="40"/>
      <c r="F54" s="65"/>
      <c r="G54" s="65"/>
      <c r="H54" s="38">
        <f>SUM(H53)</f>
        <v>8023</v>
      </c>
      <c r="I54" s="38">
        <f t="shared" ref="I54:Q54" si="18">SUM(I53)</f>
        <v>7920</v>
      </c>
      <c r="J54" s="38">
        <f t="shared" si="18"/>
        <v>103</v>
      </c>
      <c r="K54" s="38">
        <f t="shared" si="18"/>
        <v>0</v>
      </c>
      <c r="L54" s="38">
        <f t="shared" si="18"/>
        <v>8023</v>
      </c>
      <c r="M54" s="38">
        <f t="shared" si="18"/>
        <v>589.34799999999996</v>
      </c>
      <c r="N54" s="38">
        <f t="shared" si="18"/>
        <v>583.548</v>
      </c>
      <c r="O54" s="38">
        <f t="shared" si="18"/>
        <v>5.8</v>
      </c>
      <c r="P54" s="38">
        <f t="shared" si="18"/>
        <v>0</v>
      </c>
      <c r="Q54" s="38">
        <f t="shared" si="18"/>
        <v>589.34799999999996</v>
      </c>
      <c r="R54" s="38"/>
      <c r="S54" s="179"/>
      <c r="T54" s="380"/>
      <c r="U54" s="198"/>
    </row>
    <row r="55" spans="1:21" ht="36">
      <c r="A55" s="68" t="s">
        <v>24</v>
      </c>
      <c r="B55" s="68" t="s">
        <v>96</v>
      </c>
      <c r="C55" s="68" t="s">
        <v>97</v>
      </c>
      <c r="D55" s="57" t="s">
        <v>98</v>
      </c>
      <c r="E55" s="57" t="s">
        <v>99</v>
      </c>
      <c r="F55" s="63">
        <v>0</v>
      </c>
      <c r="G55" s="69">
        <v>0</v>
      </c>
      <c r="H55" s="40">
        <f>L55</f>
        <v>0</v>
      </c>
      <c r="I55" s="12">
        <v>0</v>
      </c>
      <c r="J55" s="12">
        <v>0</v>
      </c>
      <c r="K55" s="12"/>
      <c r="L55" s="12">
        <f>I55+J55+K55</f>
        <v>0</v>
      </c>
      <c r="M55" s="63">
        <f>Q55</f>
        <v>0</v>
      </c>
      <c r="N55" s="63">
        <v>0</v>
      </c>
      <c r="O55" s="63">
        <v>0</v>
      </c>
      <c r="P55" s="63">
        <v>0</v>
      </c>
      <c r="Q55" s="63">
        <f>N55+O55+P55</f>
        <v>0</v>
      </c>
      <c r="R55" s="64">
        <v>0</v>
      </c>
      <c r="S55" s="377">
        <v>0</v>
      </c>
      <c r="T55" s="375"/>
    </row>
    <row r="56" spans="1:21" s="11" customFormat="1">
      <c r="A56" s="26"/>
      <c r="B56" s="77" t="s">
        <v>23</v>
      </c>
      <c r="C56" s="77"/>
      <c r="D56" s="40"/>
      <c r="E56" s="40"/>
      <c r="F56" s="65"/>
      <c r="G56" s="65"/>
      <c r="H56" s="38">
        <f>SUM(H55:H55)</f>
        <v>0</v>
      </c>
      <c r="I56" s="38">
        <f t="shared" ref="I56:Q56" si="19">SUM(I55:I55)</f>
        <v>0</v>
      </c>
      <c r="J56" s="38">
        <f t="shared" si="19"/>
        <v>0</v>
      </c>
      <c r="K56" s="38">
        <f t="shared" si="19"/>
        <v>0</v>
      </c>
      <c r="L56" s="38">
        <f t="shared" si="19"/>
        <v>0</v>
      </c>
      <c r="M56" s="38">
        <f t="shared" si="19"/>
        <v>0</v>
      </c>
      <c r="N56" s="38">
        <f t="shared" si="19"/>
        <v>0</v>
      </c>
      <c r="O56" s="38">
        <f t="shared" si="19"/>
        <v>0</v>
      </c>
      <c r="P56" s="38">
        <f t="shared" si="19"/>
        <v>0</v>
      </c>
      <c r="Q56" s="38">
        <f t="shared" si="19"/>
        <v>0</v>
      </c>
      <c r="R56" s="38"/>
      <c r="S56" s="179"/>
      <c r="T56" s="380"/>
      <c r="U56" s="198"/>
    </row>
    <row r="57" spans="1:21" ht="48" customHeight="1">
      <c r="A57" s="552" t="s">
        <v>28</v>
      </c>
      <c r="B57" s="32" t="s">
        <v>100</v>
      </c>
      <c r="C57" s="102" t="s">
        <v>101</v>
      </c>
      <c r="D57" s="81" t="s">
        <v>102</v>
      </c>
      <c r="E57" s="81" t="s">
        <v>103</v>
      </c>
      <c r="F57" s="63">
        <v>1.8</v>
      </c>
      <c r="G57" s="69">
        <v>2884</v>
      </c>
      <c r="H57" s="40">
        <v>5191.2</v>
      </c>
      <c r="I57" s="12"/>
      <c r="J57" s="12"/>
      <c r="K57" s="12">
        <v>5191.2</v>
      </c>
      <c r="L57" s="12">
        <f>I57+J57+K57</f>
        <v>5191.2</v>
      </c>
      <c r="M57" s="63">
        <f t="shared" ref="M57:M64" si="20">Q57</f>
        <v>1080</v>
      </c>
      <c r="N57" s="63">
        <v>0</v>
      </c>
      <c r="O57" s="63">
        <v>0</v>
      </c>
      <c r="P57" s="63">
        <v>1080</v>
      </c>
      <c r="Q57" s="63">
        <f>N57+O57+P57</f>
        <v>1080</v>
      </c>
      <c r="R57" s="64">
        <v>198</v>
      </c>
      <c r="S57" s="377">
        <v>113</v>
      </c>
      <c r="T57" s="375"/>
    </row>
    <row r="58" spans="1:21" ht="34.5" customHeight="1">
      <c r="A58" s="552"/>
      <c r="B58" s="103" t="s">
        <v>790</v>
      </c>
      <c r="C58" s="102" t="s">
        <v>104</v>
      </c>
      <c r="D58" s="57" t="s">
        <v>105</v>
      </c>
      <c r="E58" s="57" t="s">
        <v>106</v>
      </c>
      <c r="F58" s="63">
        <v>3</v>
      </c>
      <c r="G58" s="104">
        <v>204</v>
      </c>
      <c r="H58" s="40">
        <v>7419</v>
      </c>
      <c r="I58" s="66">
        <v>7344</v>
      </c>
      <c r="J58" s="66">
        <v>75</v>
      </c>
      <c r="K58" s="66"/>
      <c r="L58" s="12">
        <f t="shared" ref="L58:L64" si="21">I58+J58+K58</f>
        <v>7419</v>
      </c>
      <c r="M58" s="63">
        <f t="shared" si="20"/>
        <v>1841.9190000000001</v>
      </c>
      <c r="N58" s="63">
        <v>1824</v>
      </c>
      <c r="O58" s="63">
        <v>17.919</v>
      </c>
      <c r="P58" s="63">
        <v>0</v>
      </c>
      <c r="Q58" s="63">
        <f t="shared" ref="Q58:Q63" si="22">O58+N58</f>
        <v>1841.9190000000001</v>
      </c>
      <c r="R58" s="64">
        <v>203</v>
      </c>
      <c r="S58" s="377">
        <v>202</v>
      </c>
      <c r="T58" s="375"/>
    </row>
    <row r="59" spans="1:21" ht="36" customHeight="1">
      <c r="A59" s="552"/>
      <c r="B59" s="105" t="s">
        <v>791</v>
      </c>
      <c r="C59" s="106" t="s">
        <v>107</v>
      </c>
      <c r="D59" s="107" t="s">
        <v>108</v>
      </c>
      <c r="E59" s="107" t="s">
        <v>109</v>
      </c>
      <c r="F59" s="108">
        <v>0.14923</v>
      </c>
      <c r="G59" s="109">
        <v>953</v>
      </c>
      <c r="H59" s="40">
        <v>142.19999999999999</v>
      </c>
      <c r="I59" s="41"/>
      <c r="J59" s="41"/>
      <c r="K59" s="41">
        <v>142.19999999999999</v>
      </c>
      <c r="L59" s="12">
        <f t="shared" si="21"/>
        <v>142.19999999999999</v>
      </c>
      <c r="M59" s="63">
        <f t="shared" si="20"/>
        <v>35.5</v>
      </c>
      <c r="N59" s="63">
        <v>0</v>
      </c>
      <c r="O59" s="63">
        <v>0</v>
      </c>
      <c r="P59" s="63">
        <v>35.5</v>
      </c>
      <c r="Q59" s="63">
        <f>O59+N59+P59</f>
        <v>35.5</v>
      </c>
      <c r="R59" s="64">
        <v>82</v>
      </c>
      <c r="S59" s="377">
        <v>82</v>
      </c>
      <c r="T59" s="375"/>
    </row>
    <row r="60" spans="1:21" ht="35.25" customHeight="1">
      <c r="A60" s="552"/>
      <c r="B60" s="105" t="s">
        <v>792</v>
      </c>
      <c r="C60" s="110" t="s">
        <v>110</v>
      </c>
      <c r="D60" s="107" t="s">
        <v>111</v>
      </c>
      <c r="E60" s="107" t="s">
        <v>623</v>
      </c>
      <c r="F60" s="108">
        <v>1.0852599999999999</v>
      </c>
      <c r="G60" s="109">
        <v>225</v>
      </c>
      <c r="H60" s="40">
        <f>I60+J60</f>
        <v>815</v>
      </c>
      <c r="I60" s="23">
        <v>805.3</v>
      </c>
      <c r="J60" s="23">
        <v>9.6999999999999993</v>
      </c>
      <c r="K60" s="23"/>
      <c r="L60" s="12">
        <f t="shared" si="21"/>
        <v>815</v>
      </c>
      <c r="M60" s="63">
        <f>N60+O60+P60</f>
        <v>182.78300000000002</v>
      </c>
      <c r="N60" s="63">
        <v>182.08500000000001</v>
      </c>
      <c r="O60" s="63">
        <v>0.69799999999999995</v>
      </c>
      <c r="P60" s="63">
        <v>0</v>
      </c>
      <c r="Q60" s="63">
        <f>O60+N60+P60</f>
        <v>182.78300000000002</v>
      </c>
      <c r="R60" s="27">
        <v>144</v>
      </c>
      <c r="S60" s="394">
        <v>55</v>
      </c>
      <c r="T60" s="375"/>
    </row>
    <row r="61" spans="1:21" ht="50.25" customHeight="1">
      <c r="A61" s="552"/>
      <c r="B61" s="32" t="s">
        <v>793</v>
      </c>
      <c r="C61" s="106" t="s">
        <v>112</v>
      </c>
      <c r="D61" s="107" t="s">
        <v>113</v>
      </c>
      <c r="E61" s="107" t="s">
        <v>114</v>
      </c>
      <c r="F61" s="89">
        <v>1</v>
      </c>
      <c r="G61" s="109">
        <v>154</v>
      </c>
      <c r="H61" s="40">
        <v>579.9</v>
      </c>
      <c r="I61" s="23">
        <v>573</v>
      </c>
      <c r="J61" s="23">
        <v>6.9</v>
      </c>
      <c r="K61" s="23"/>
      <c r="L61" s="12">
        <f t="shared" si="21"/>
        <v>579.9</v>
      </c>
      <c r="M61" s="63">
        <f t="shared" si="20"/>
        <v>116.4</v>
      </c>
      <c r="N61" s="63">
        <v>116</v>
      </c>
      <c r="O61" s="63">
        <v>0.4</v>
      </c>
      <c r="P61" s="63">
        <v>0</v>
      </c>
      <c r="Q61" s="63">
        <f t="shared" si="22"/>
        <v>116.4</v>
      </c>
      <c r="R61" s="64">
        <v>96</v>
      </c>
      <c r="S61" s="377">
        <v>36</v>
      </c>
      <c r="T61" s="375"/>
    </row>
    <row r="62" spans="1:21" ht="144">
      <c r="A62" s="552"/>
      <c r="B62" s="32" t="s">
        <v>794</v>
      </c>
      <c r="C62" s="102" t="s">
        <v>115</v>
      </c>
      <c r="D62" s="57" t="s">
        <v>116</v>
      </c>
      <c r="E62" s="57" t="s">
        <v>117</v>
      </c>
      <c r="F62" s="89">
        <v>3</v>
      </c>
      <c r="G62" s="90">
        <v>210</v>
      </c>
      <c r="H62" s="40">
        <v>7733.9</v>
      </c>
      <c r="I62" s="23">
        <v>7560</v>
      </c>
      <c r="J62" s="23">
        <v>173.9</v>
      </c>
      <c r="K62" s="23"/>
      <c r="L62" s="12">
        <f t="shared" si="21"/>
        <v>7733.9</v>
      </c>
      <c r="M62" s="63">
        <f t="shared" si="20"/>
        <v>1904.787</v>
      </c>
      <c r="N62" s="63">
        <v>1866</v>
      </c>
      <c r="O62" s="63">
        <v>38.786999999999999</v>
      </c>
      <c r="P62" s="63"/>
      <c r="Q62" s="63">
        <f t="shared" si="22"/>
        <v>1904.787</v>
      </c>
      <c r="R62" s="64">
        <v>209</v>
      </c>
      <c r="S62" s="377">
        <v>205</v>
      </c>
      <c r="T62" s="375"/>
    </row>
    <row r="63" spans="1:21" ht="108">
      <c r="A63" s="552"/>
      <c r="B63" s="32" t="s">
        <v>795</v>
      </c>
      <c r="C63" s="102" t="s">
        <v>118</v>
      </c>
      <c r="D63" s="57" t="s">
        <v>119</v>
      </c>
      <c r="E63" s="57" t="s">
        <v>120</v>
      </c>
      <c r="F63" s="89">
        <v>75</v>
      </c>
      <c r="G63" s="90">
        <v>100</v>
      </c>
      <c r="H63" s="40">
        <v>7680</v>
      </c>
      <c r="I63" s="23">
        <v>7500</v>
      </c>
      <c r="J63" s="23">
        <v>180</v>
      </c>
      <c r="K63" s="23"/>
      <c r="L63" s="12">
        <f t="shared" si="21"/>
        <v>7680</v>
      </c>
      <c r="M63" s="63">
        <f t="shared" si="20"/>
        <v>0</v>
      </c>
      <c r="N63" s="63">
        <v>0</v>
      </c>
      <c r="O63" s="63">
        <v>0</v>
      </c>
      <c r="P63" s="63">
        <v>0</v>
      </c>
      <c r="Q63" s="63">
        <f t="shared" si="22"/>
        <v>0</v>
      </c>
      <c r="R63" s="24">
        <v>0</v>
      </c>
      <c r="S63" s="177">
        <v>0</v>
      </c>
      <c r="T63" s="375"/>
    </row>
    <row r="64" spans="1:21" ht="48">
      <c r="A64" s="552"/>
      <c r="B64" s="554" t="s">
        <v>796</v>
      </c>
      <c r="C64" s="111" t="s">
        <v>121</v>
      </c>
      <c r="D64" s="112" t="s">
        <v>122</v>
      </c>
      <c r="E64" s="112" t="s">
        <v>123</v>
      </c>
      <c r="F64" s="63" t="s">
        <v>797</v>
      </c>
      <c r="G64" s="79">
        <f>G65+G66+G67++G68+G69+G70+G71+G72+G73+G74</f>
        <v>250</v>
      </c>
      <c r="H64" s="34">
        <f>H65+H70+H71+H72+H73+H74</f>
        <v>5871.7000000000007</v>
      </c>
      <c r="I64" s="34">
        <f>I68+I70+I71+I72+I73+I74+I65</f>
        <v>2882.4</v>
      </c>
      <c r="J64" s="34">
        <f>J65+J70+J71+J72+J73+J74</f>
        <v>74.8</v>
      </c>
      <c r="K64" s="34">
        <f>K65+K70+K71+K72+K73+K74</f>
        <v>2914.5</v>
      </c>
      <c r="L64" s="45">
        <f t="shared" si="21"/>
        <v>5871.7000000000007</v>
      </c>
      <c r="M64" s="63">
        <f t="shared" si="20"/>
        <v>1728.0650000000001</v>
      </c>
      <c r="N64" s="34">
        <v>966.37199999999996</v>
      </c>
      <c r="O64" s="34">
        <v>23.492999999999999</v>
      </c>
      <c r="P64" s="34">
        <v>738.2</v>
      </c>
      <c r="Q64" s="63">
        <f>N64+O64+P64</f>
        <v>1728.0650000000001</v>
      </c>
      <c r="R64" s="64">
        <f>SUM(R65:R74)</f>
        <v>128</v>
      </c>
      <c r="S64" s="377">
        <f>SUM(S65:S74)</f>
        <v>58</v>
      </c>
      <c r="T64" s="375"/>
    </row>
    <row r="65" spans="1:20" ht="36">
      <c r="A65" s="552"/>
      <c r="B65" s="555"/>
      <c r="C65" s="106" t="s">
        <v>124</v>
      </c>
      <c r="D65" s="112"/>
      <c r="E65" s="112"/>
      <c r="F65" s="113"/>
      <c r="G65" s="64">
        <v>10</v>
      </c>
      <c r="H65" s="574">
        <v>2957.2</v>
      </c>
      <c r="I65" s="533">
        <v>2882.4</v>
      </c>
      <c r="J65" s="533">
        <v>74.8</v>
      </c>
      <c r="K65" s="533">
        <v>0</v>
      </c>
      <c r="L65" s="533">
        <f>I65+J65+K65</f>
        <v>2957.2000000000003</v>
      </c>
      <c r="M65" s="515">
        <f>Q65</f>
        <v>989.9</v>
      </c>
      <c r="N65" s="515">
        <v>966.4</v>
      </c>
      <c r="O65" s="515">
        <v>23.5</v>
      </c>
      <c r="P65" s="515">
        <v>0</v>
      </c>
      <c r="Q65" s="515">
        <f>O65+N65</f>
        <v>989.9</v>
      </c>
      <c r="R65" s="64">
        <v>3</v>
      </c>
      <c r="S65" s="377">
        <v>0</v>
      </c>
      <c r="T65" s="375"/>
    </row>
    <row r="66" spans="1:20" ht="36">
      <c r="A66" s="552"/>
      <c r="B66" s="555"/>
      <c r="C66" s="106" t="s">
        <v>125</v>
      </c>
      <c r="D66" s="112"/>
      <c r="E66" s="112"/>
      <c r="F66" s="113"/>
      <c r="G66" s="64">
        <v>15</v>
      </c>
      <c r="H66" s="574"/>
      <c r="I66" s="533"/>
      <c r="J66" s="533"/>
      <c r="K66" s="533"/>
      <c r="L66" s="533"/>
      <c r="M66" s="515"/>
      <c r="N66" s="515"/>
      <c r="O66" s="515"/>
      <c r="P66" s="515"/>
      <c r="Q66" s="515"/>
      <c r="R66" s="64">
        <v>9</v>
      </c>
      <c r="S66" s="377">
        <v>0</v>
      </c>
      <c r="T66" s="375"/>
    </row>
    <row r="67" spans="1:20" ht="36">
      <c r="A67" s="552"/>
      <c r="B67" s="555"/>
      <c r="C67" s="106" t="s">
        <v>126</v>
      </c>
      <c r="D67" s="112"/>
      <c r="E67" s="112"/>
      <c r="F67" s="113"/>
      <c r="G67" s="64">
        <v>2</v>
      </c>
      <c r="H67" s="574"/>
      <c r="I67" s="533"/>
      <c r="J67" s="533"/>
      <c r="K67" s="533"/>
      <c r="L67" s="533"/>
      <c r="M67" s="515"/>
      <c r="N67" s="515"/>
      <c r="O67" s="515"/>
      <c r="P67" s="515"/>
      <c r="Q67" s="515"/>
      <c r="R67" s="64">
        <v>0</v>
      </c>
      <c r="S67" s="377">
        <v>0</v>
      </c>
      <c r="T67" s="375"/>
    </row>
    <row r="68" spans="1:20" ht="36">
      <c r="A68" s="552"/>
      <c r="B68" s="555"/>
      <c r="C68" s="106" t="s">
        <v>127</v>
      </c>
      <c r="D68" s="112"/>
      <c r="E68" s="112"/>
      <c r="F68" s="113"/>
      <c r="G68" s="64">
        <v>88</v>
      </c>
      <c r="H68" s="574"/>
      <c r="I68" s="533"/>
      <c r="J68" s="533"/>
      <c r="K68" s="533"/>
      <c r="L68" s="533"/>
      <c r="M68" s="515"/>
      <c r="N68" s="515"/>
      <c r="O68" s="515"/>
      <c r="P68" s="515"/>
      <c r="Q68" s="515"/>
      <c r="R68" s="64">
        <v>45</v>
      </c>
      <c r="S68" s="377">
        <v>5</v>
      </c>
      <c r="T68" s="375"/>
    </row>
    <row r="69" spans="1:20" ht="36">
      <c r="A69" s="552"/>
      <c r="B69" s="555"/>
      <c r="C69" s="106" t="s">
        <v>128</v>
      </c>
      <c r="D69" s="570" t="s">
        <v>129</v>
      </c>
      <c r="E69" s="112"/>
      <c r="F69" s="113"/>
      <c r="G69" s="64">
        <v>32</v>
      </c>
      <c r="H69" s="574"/>
      <c r="I69" s="533"/>
      <c r="J69" s="533"/>
      <c r="K69" s="533"/>
      <c r="L69" s="533"/>
      <c r="M69" s="515"/>
      <c r="N69" s="515"/>
      <c r="O69" s="515"/>
      <c r="P69" s="515"/>
      <c r="Q69" s="515"/>
      <c r="R69" s="64">
        <v>13</v>
      </c>
      <c r="S69" s="377">
        <v>1</v>
      </c>
      <c r="T69" s="375"/>
    </row>
    <row r="70" spans="1:20" ht="36">
      <c r="A70" s="552"/>
      <c r="B70" s="555"/>
      <c r="C70" s="106" t="s">
        <v>130</v>
      </c>
      <c r="D70" s="570"/>
      <c r="E70" s="112"/>
      <c r="F70" s="114"/>
      <c r="G70" s="69">
        <v>45</v>
      </c>
      <c r="H70" s="38">
        <v>1457</v>
      </c>
      <c r="I70" s="12"/>
      <c r="J70" s="12"/>
      <c r="K70" s="12">
        <v>1457</v>
      </c>
      <c r="L70" s="12">
        <f>I70+J70+K70</f>
        <v>1457</v>
      </c>
      <c r="M70" s="63">
        <f t="shared" ref="M70:M94" si="23">Q70</f>
        <v>477.6</v>
      </c>
      <c r="N70" s="63">
        <v>0</v>
      </c>
      <c r="O70" s="63">
        <v>0</v>
      </c>
      <c r="P70" s="35">
        <v>477.6</v>
      </c>
      <c r="Q70" s="35">
        <f t="shared" ref="Q70:Q76" si="24">N70+O70+P70</f>
        <v>477.6</v>
      </c>
      <c r="R70" s="64">
        <v>14</v>
      </c>
      <c r="S70" s="377">
        <v>10</v>
      </c>
      <c r="T70" s="375"/>
    </row>
    <row r="71" spans="1:20" ht="36">
      <c r="A71" s="552"/>
      <c r="B71" s="555"/>
      <c r="C71" s="106" t="s">
        <v>131</v>
      </c>
      <c r="D71" s="570"/>
      <c r="E71" s="112"/>
      <c r="F71" s="114"/>
      <c r="G71" s="69">
        <v>45</v>
      </c>
      <c r="H71" s="38">
        <v>1075.9000000000001</v>
      </c>
      <c r="I71" s="12"/>
      <c r="J71" s="12"/>
      <c r="K71" s="12">
        <v>1075.9000000000001</v>
      </c>
      <c r="L71" s="12">
        <f t="shared" ref="L71:L94" si="25">I71+J71+K71</f>
        <v>1075.9000000000001</v>
      </c>
      <c r="M71" s="63">
        <f t="shared" si="23"/>
        <v>222.4</v>
      </c>
      <c r="N71" s="63">
        <v>0</v>
      </c>
      <c r="O71" s="63">
        <v>0</v>
      </c>
      <c r="P71" s="63">
        <v>222.4</v>
      </c>
      <c r="Q71" s="63">
        <f t="shared" si="24"/>
        <v>222.4</v>
      </c>
      <c r="R71" s="64">
        <v>38</v>
      </c>
      <c r="S71" s="377">
        <v>38</v>
      </c>
      <c r="T71" s="375"/>
    </row>
    <row r="72" spans="1:20" ht="24">
      <c r="A72" s="552"/>
      <c r="B72" s="555"/>
      <c r="C72" s="540" t="s">
        <v>132</v>
      </c>
      <c r="D72" s="570" t="s">
        <v>129</v>
      </c>
      <c r="E72" s="112"/>
      <c r="F72" s="115" t="s">
        <v>721</v>
      </c>
      <c r="G72" s="116">
        <v>4</v>
      </c>
      <c r="H72" s="191">
        <v>80.599999999999994</v>
      </c>
      <c r="I72" s="12">
        <v>0</v>
      </c>
      <c r="J72" s="12">
        <v>0</v>
      </c>
      <c r="K72" s="28">
        <v>80.599999999999994</v>
      </c>
      <c r="L72" s="12">
        <f t="shared" si="25"/>
        <v>80.599999999999994</v>
      </c>
      <c r="M72" s="47">
        <f t="shared" si="23"/>
        <v>19.7</v>
      </c>
      <c r="N72" s="47">
        <v>0</v>
      </c>
      <c r="O72" s="47">
        <v>0</v>
      </c>
      <c r="P72" s="47">
        <v>19.7</v>
      </c>
      <c r="Q72" s="47">
        <f t="shared" si="24"/>
        <v>19.7</v>
      </c>
      <c r="R72" s="64">
        <v>2</v>
      </c>
      <c r="S72" s="377">
        <v>0</v>
      </c>
      <c r="T72" s="375"/>
    </row>
    <row r="73" spans="1:20" ht="24">
      <c r="A73" s="552"/>
      <c r="B73" s="555"/>
      <c r="C73" s="540"/>
      <c r="D73" s="570"/>
      <c r="E73" s="112"/>
      <c r="F73" s="115" t="s">
        <v>594</v>
      </c>
      <c r="G73" s="116">
        <v>3</v>
      </c>
      <c r="H73" s="191">
        <v>180</v>
      </c>
      <c r="I73" s="12">
        <v>0</v>
      </c>
      <c r="J73" s="12">
        <v>0</v>
      </c>
      <c r="K73" s="28">
        <v>180</v>
      </c>
      <c r="L73" s="12">
        <f t="shared" si="25"/>
        <v>180</v>
      </c>
      <c r="M73" s="63">
        <f t="shared" si="23"/>
        <v>0</v>
      </c>
      <c r="N73" s="63">
        <v>0</v>
      </c>
      <c r="O73" s="35">
        <v>0</v>
      </c>
      <c r="P73" s="63">
        <v>0</v>
      </c>
      <c r="Q73" s="63">
        <f t="shared" si="24"/>
        <v>0</v>
      </c>
      <c r="R73" s="64">
        <v>0</v>
      </c>
      <c r="S73" s="377">
        <v>0</v>
      </c>
      <c r="T73" s="375"/>
    </row>
    <row r="74" spans="1:20" ht="36">
      <c r="A74" s="552"/>
      <c r="B74" s="556"/>
      <c r="C74" s="106" t="s">
        <v>134</v>
      </c>
      <c r="D74" s="117"/>
      <c r="E74" s="112"/>
      <c r="F74" s="63" t="s">
        <v>720</v>
      </c>
      <c r="G74" s="66">
        <v>6</v>
      </c>
      <c r="H74" s="65">
        <v>121</v>
      </c>
      <c r="I74" s="12">
        <v>0</v>
      </c>
      <c r="J74" s="12"/>
      <c r="K74" s="12">
        <v>121</v>
      </c>
      <c r="L74" s="12">
        <f t="shared" si="25"/>
        <v>121</v>
      </c>
      <c r="M74" s="63">
        <f t="shared" si="23"/>
        <v>26</v>
      </c>
      <c r="N74" s="63">
        <v>0</v>
      </c>
      <c r="O74" s="63">
        <v>0</v>
      </c>
      <c r="P74" s="63">
        <v>26</v>
      </c>
      <c r="Q74" s="63">
        <f t="shared" si="24"/>
        <v>26</v>
      </c>
      <c r="R74" s="64">
        <v>4</v>
      </c>
      <c r="S74" s="377">
        <v>4</v>
      </c>
      <c r="T74" s="375"/>
    </row>
    <row r="75" spans="1:20" ht="84">
      <c r="A75" s="552"/>
      <c r="B75" s="32" t="s">
        <v>798</v>
      </c>
      <c r="C75" s="102" t="s">
        <v>135</v>
      </c>
      <c r="D75" s="81" t="s">
        <v>136</v>
      </c>
      <c r="E75" s="81" t="s">
        <v>137</v>
      </c>
      <c r="F75" s="63">
        <v>75</v>
      </c>
      <c r="G75" s="64">
        <v>5</v>
      </c>
      <c r="H75" s="40">
        <v>385.8</v>
      </c>
      <c r="I75" s="12">
        <v>375</v>
      </c>
      <c r="J75" s="12">
        <v>10.8</v>
      </c>
      <c r="K75" s="12"/>
      <c r="L75" s="12">
        <f t="shared" si="25"/>
        <v>385.8</v>
      </c>
      <c r="M75" s="63">
        <f t="shared" si="23"/>
        <v>0</v>
      </c>
      <c r="N75" s="63">
        <v>0</v>
      </c>
      <c r="O75" s="63">
        <v>0</v>
      </c>
      <c r="P75" s="63">
        <v>0</v>
      </c>
      <c r="Q75" s="63">
        <f t="shared" si="24"/>
        <v>0</v>
      </c>
      <c r="R75" s="24">
        <v>0</v>
      </c>
      <c r="S75" s="177">
        <v>0</v>
      </c>
      <c r="T75" s="375"/>
    </row>
    <row r="76" spans="1:20" ht="47.25" customHeight="1">
      <c r="A76" s="552"/>
      <c r="B76" s="32" t="s">
        <v>799</v>
      </c>
      <c r="C76" s="102" t="s">
        <v>138</v>
      </c>
      <c r="D76" s="81" t="s">
        <v>139</v>
      </c>
      <c r="E76" s="81" t="s">
        <v>140</v>
      </c>
      <c r="F76" s="63">
        <v>200</v>
      </c>
      <c r="G76" s="69">
        <v>58</v>
      </c>
      <c r="H76" s="40">
        <v>5100</v>
      </c>
      <c r="I76" s="12"/>
      <c r="J76" s="12"/>
      <c r="K76" s="12">
        <v>5100</v>
      </c>
      <c r="L76" s="12">
        <f t="shared" si="25"/>
        <v>5100</v>
      </c>
      <c r="M76" s="63">
        <f t="shared" si="23"/>
        <v>400</v>
      </c>
      <c r="N76" s="63">
        <v>0</v>
      </c>
      <c r="O76" s="63">
        <v>0</v>
      </c>
      <c r="P76" s="63">
        <v>400</v>
      </c>
      <c r="Q76" s="63">
        <f t="shared" si="24"/>
        <v>400</v>
      </c>
      <c r="R76" s="24">
        <v>2</v>
      </c>
      <c r="S76" s="177">
        <v>2</v>
      </c>
      <c r="T76" s="375"/>
    </row>
    <row r="77" spans="1:20" ht="12" customHeight="1">
      <c r="A77" s="552"/>
      <c r="B77" s="566" t="s">
        <v>100</v>
      </c>
      <c r="C77" s="568" t="s">
        <v>141</v>
      </c>
      <c r="D77" s="563" t="s">
        <v>142</v>
      </c>
      <c r="E77" s="563" t="s">
        <v>143</v>
      </c>
      <c r="F77" s="63">
        <v>500</v>
      </c>
      <c r="G77" s="51" t="s">
        <v>881</v>
      </c>
      <c r="H77" s="40">
        <v>8160</v>
      </c>
      <c r="I77" s="12">
        <v>8000</v>
      </c>
      <c r="J77" s="12">
        <v>160</v>
      </c>
      <c r="K77" s="12"/>
      <c r="L77" s="12">
        <f t="shared" si="25"/>
        <v>8160</v>
      </c>
      <c r="M77" s="63">
        <f t="shared" si="23"/>
        <v>459.70000000000005</v>
      </c>
      <c r="N77" s="63">
        <v>452.1</v>
      </c>
      <c r="O77" s="63">
        <v>7.6</v>
      </c>
      <c r="P77" s="63">
        <v>0</v>
      </c>
      <c r="Q77" s="63">
        <f t="shared" ref="Q77:Q87" si="26">O77+N77</f>
        <v>459.70000000000005</v>
      </c>
      <c r="R77" s="24">
        <v>3</v>
      </c>
      <c r="S77" s="177">
        <v>1</v>
      </c>
      <c r="T77" s="375"/>
    </row>
    <row r="78" spans="1:20">
      <c r="A78" s="552"/>
      <c r="B78" s="571"/>
      <c r="C78" s="572"/>
      <c r="D78" s="564"/>
      <c r="E78" s="564"/>
      <c r="F78" s="63">
        <v>30</v>
      </c>
      <c r="G78" s="51" t="s">
        <v>881</v>
      </c>
      <c r="H78" s="40">
        <v>489.6</v>
      </c>
      <c r="I78" s="12">
        <v>480</v>
      </c>
      <c r="J78" s="12">
        <v>9.6</v>
      </c>
      <c r="K78" s="12"/>
      <c r="L78" s="12">
        <f t="shared" si="25"/>
        <v>489.6</v>
      </c>
      <c r="M78" s="63">
        <f t="shared" si="23"/>
        <v>0</v>
      </c>
      <c r="N78" s="63">
        <v>0</v>
      </c>
      <c r="O78" s="63">
        <v>0</v>
      </c>
      <c r="P78" s="63">
        <v>0</v>
      </c>
      <c r="Q78" s="63">
        <v>0</v>
      </c>
      <c r="R78" s="24">
        <v>0</v>
      </c>
      <c r="S78" s="177">
        <v>0</v>
      </c>
      <c r="T78" s="375"/>
    </row>
    <row r="79" spans="1:20">
      <c r="A79" s="552"/>
      <c r="B79" s="567"/>
      <c r="C79" s="569"/>
      <c r="D79" s="565"/>
      <c r="E79" s="565"/>
      <c r="F79" s="63">
        <v>150</v>
      </c>
      <c r="G79" s="51" t="s">
        <v>445</v>
      </c>
      <c r="H79" s="40">
        <v>153</v>
      </c>
      <c r="I79" s="12">
        <v>150</v>
      </c>
      <c r="J79" s="12">
        <v>3</v>
      </c>
      <c r="K79" s="12"/>
      <c r="L79" s="12">
        <f t="shared" si="25"/>
        <v>153</v>
      </c>
      <c r="M79" s="63">
        <f t="shared" si="23"/>
        <v>0</v>
      </c>
      <c r="N79" s="63">
        <v>0</v>
      </c>
      <c r="O79" s="63">
        <v>0</v>
      </c>
      <c r="P79" s="63">
        <v>0</v>
      </c>
      <c r="Q79" s="63">
        <v>0</v>
      </c>
      <c r="R79" s="24">
        <v>0</v>
      </c>
      <c r="S79" s="177">
        <v>0</v>
      </c>
      <c r="T79" s="375"/>
    </row>
    <row r="80" spans="1:20" ht="15" customHeight="1">
      <c r="A80" s="552"/>
      <c r="B80" s="566" t="s">
        <v>800</v>
      </c>
      <c r="C80" s="568" t="s">
        <v>144</v>
      </c>
      <c r="D80" s="563" t="s">
        <v>145</v>
      </c>
      <c r="E80" s="563" t="s">
        <v>146</v>
      </c>
      <c r="F80" s="63">
        <v>100</v>
      </c>
      <c r="G80" s="64">
        <v>20</v>
      </c>
      <c r="H80" s="40">
        <v>2038</v>
      </c>
      <c r="I80" s="12">
        <v>2000</v>
      </c>
      <c r="J80" s="12">
        <v>38</v>
      </c>
      <c r="K80" s="12"/>
      <c r="L80" s="12">
        <f t="shared" si="25"/>
        <v>2038</v>
      </c>
      <c r="M80" s="63">
        <f t="shared" si="23"/>
        <v>200.55</v>
      </c>
      <c r="N80" s="63">
        <v>200</v>
      </c>
      <c r="O80" s="63">
        <v>0.55000000000000004</v>
      </c>
      <c r="P80" s="63">
        <v>0</v>
      </c>
      <c r="Q80" s="63">
        <f t="shared" si="26"/>
        <v>200.55</v>
      </c>
      <c r="R80" s="51" t="s">
        <v>199</v>
      </c>
      <c r="S80" s="218" t="s">
        <v>199</v>
      </c>
      <c r="T80" s="375"/>
    </row>
    <row r="81" spans="1:21">
      <c r="A81" s="552"/>
      <c r="B81" s="567"/>
      <c r="C81" s="569"/>
      <c r="D81" s="565"/>
      <c r="E81" s="565"/>
      <c r="F81" s="63">
        <v>50</v>
      </c>
      <c r="G81" s="64">
        <v>20</v>
      </c>
      <c r="H81" s="40">
        <v>1019</v>
      </c>
      <c r="I81" s="12">
        <v>1000</v>
      </c>
      <c r="J81" s="12">
        <v>19</v>
      </c>
      <c r="K81" s="12"/>
      <c r="L81" s="12">
        <f t="shared" si="25"/>
        <v>1019</v>
      </c>
      <c r="M81" s="63">
        <f t="shared" si="23"/>
        <v>50</v>
      </c>
      <c r="N81" s="63">
        <v>50</v>
      </c>
      <c r="O81" s="63">
        <v>0</v>
      </c>
      <c r="P81" s="63">
        <v>0</v>
      </c>
      <c r="Q81" s="63">
        <f t="shared" si="26"/>
        <v>50</v>
      </c>
      <c r="R81" s="51" t="s">
        <v>445</v>
      </c>
      <c r="S81" s="218" t="s">
        <v>38</v>
      </c>
      <c r="T81" s="375"/>
    </row>
    <row r="82" spans="1:21" ht="30.75" customHeight="1">
      <c r="A82" s="552"/>
      <c r="B82" s="566" t="s">
        <v>100</v>
      </c>
      <c r="C82" s="568" t="s">
        <v>148</v>
      </c>
      <c r="D82" s="57" t="s">
        <v>149</v>
      </c>
      <c r="E82" s="57" t="s">
        <v>150</v>
      </c>
      <c r="F82" s="51" t="s">
        <v>801</v>
      </c>
      <c r="G82" s="64">
        <v>2220</v>
      </c>
      <c r="H82" s="40">
        <v>36290.300000000003</v>
      </c>
      <c r="I82" s="12">
        <v>35683.699999999997</v>
      </c>
      <c r="J82" s="12">
        <v>606.6</v>
      </c>
      <c r="K82" s="12"/>
      <c r="L82" s="12">
        <f t="shared" si="25"/>
        <v>36290.299999999996</v>
      </c>
      <c r="M82" s="63">
        <f t="shared" si="23"/>
        <v>9174.25</v>
      </c>
      <c r="N82" s="63">
        <v>9049.6200000000008</v>
      </c>
      <c r="O82" s="63">
        <v>124.63</v>
      </c>
      <c r="P82" s="63">
        <v>0</v>
      </c>
      <c r="Q82" s="63">
        <f t="shared" si="26"/>
        <v>9174.25</v>
      </c>
      <c r="R82" s="64">
        <v>2266</v>
      </c>
      <c r="S82" s="377">
        <v>2266</v>
      </c>
      <c r="T82" s="375"/>
    </row>
    <row r="83" spans="1:21">
      <c r="A83" s="552"/>
      <c r="B83" s="567"/>
      <c r="C83" s="569"/>
      <c r="D83" s="57"/>
      <c r="E83" s="57"/>
      <c r="F83" s="118"/>
      <c r="G83" s="64"/>
      <c r="H83" s="40">
        <f>H57+H58+H59+H60+H61+H62+H63+H64+H75+H76+H77+H78+H79+H80+H81+H82</f>
        <v>89068.6</v>
      </c>
      <c r="I83" s="40">
        <f>I57+I58+I59+I60+I61+I62+I63+I64+I75+I76+I77+I78+I79+I80+I81+I82</f>
        <v>74353.399999999994</v>
      </c>
      <c r="J83" s="40">
        <f t="shared" ref="J83" si="27">J57+J58+J59+J60+J61+J62+J63+J64+J75+J76+J77+J78+J79+J80+J81+J82</f>
        <v>1367.3</v>
      </c>
      <c r="K83" s="40">
        <f>K58+K59+K60+K61+K62+K63+K64+K75+K76+K77+K78+K79+K80+K81+K82+K57</f>
        <v>13347.9</v>
      </c>
      <c r="L83" s="40">
        <f>L75+L76+L77+L78+L79+L80+L81+L82+L64+L63+L62+L61+L60+L59+L58+L57</f>
        <v>89068.599999999977</v>
      </c>
      <c r="M83" s="40">
        <f>M75+M76+M77+M78+M79+M80+M81+M82+M64+M63+M62+M61+M60+M59+M58+M57</f>
        <v>17173.953999999998</v>
      </c>
      <c r="N83" s="40">
        <f>N75+N76+N77+N78+N79+N80+N81+N82+N64+N63+N62+N61+N60+N59+N58+N57</f>
        <v>14706.177</v>
      </c>
      <c r="O83" s="40">
        <f t="shared" ref="O83:Q83" si="28">O75+O76+O77+O78+O79+O80+O81+O82+O64+O63+O62+O61+O60+O59+O58+O57</f>
        <v>214.07700000000003</v>
      </c>
      <c r="P83" s="40">
        <f t="shared" si="28"/>
        <v>2253.6999999999998</v>
      </c>
      <c r="Q83" s="40">
        <f t="shared" si="28"/>
        <v>17173.953999999998</v>
      </c>
      <c r="R83" s="64"/>
      <c r="S83" s="377"/>
      <c r="T83" s="375"/>
    </row>
    <row r="84" spans="1:21" ht="60" customHeight="1">
      <c r="A84" s="552"/>
      <c r="B84" s="554" t="s">
        <v>802</v>
      </c>
      <c r="C84" s="568" t="s">
        <v>151</v>
      </c>
      <c r="D84" s="525" t="s">
        <v>152</v>
      </c>
      <c r="E84" s="525" t="s">
        <v>153</v>
      </c>
      <c r="F84" s="99">
        <v>6.1669999999999998</v>
      </c>
      <c r="G84" s="69">
        <v>27</v>
      </c>
      <c r="H84" s="40">
        <v>2027</v>
      </c>
      <c r="I84" s="12">
        <v>1998.1</v>
      </c>
      <c r="J84" s="12">
        <v>28.9</v>
      </c>
      <c r="K84" s="12"/>
      <c r="L84" s="12">
        <f t="shared" si="25"/>
        <v>2027</v>
      </c>
      <c r="M84" s="63">
        <f>N84+O84</f>
        <v>505.72999999999996</v>
      </c>
      <c r="N84" s="63">
        <v>499.53</v>
      </c>
      <c r="O84" s="63">
        <v>6.2</v>
      </c>
      <c r="P84" s="63"/>
      <c r="Q84" s="63">
        <f t="shared" si="26"/>
        <v>505.72999999999996</v>
      </c>
      <c r="R84" s="64">
        <v>27</v>
      </c>
      <c r="S84" s="377">
        <v>27</v>
      </c>
      <c r="T84" s="375"/>
    </row>
    <row r="85" spans="1:21">
      <c r="A85" s="552"/>
      <c r="B85" s="555"/>
      <c r="C85" s="572"/>
      <c r="D85" s="526"/>
      <c r="E85" s="526"/>
      <c r="F85" s="99">
        <v>6.9569999999999999</v>
      </c>
      <c r="G85" s="69">
        <v>25</v>
      </c>
      <c r="H85" s="40">
        <v>2117.4</v>
      </c>
      <c r="I85" s="12">
        <v>2087.1</v>
      </c>
      <c r="J85" s="12">
        <v>30.3</v>
      </c>
      <c r="K85" s="12"/>
      <c r="L85" s="12">
        <f t="shared" si="25"/>
        <v>2117.4</v>
      </c>
      <c r="M85" s="63">
        <f t="shared" ref="M85:M86" si="29">N85+O85</f>
        <v>831.12199999999996</v>
      </c>
      <c r="N85" s="63">
        <v>820.822</v>
      </c>
      <c r="O85" s="63">
        <v>10.3</v>
      </c>
      <c r="P85" s="63"/>
      <c r="Q85" s="63">
        <f t="shared" si="26"/>
        <v>831.12199999999996</v>
      </c>
      <c r="R85" s="64">
        <v>39</v>
      </c>
      <c r="S85" s="377">
        <v>38</v>
      </c>
      <c r="T85" s="375"/>
    </row>
    <row r="86" spans="1:21">
      <c r="A86" s="552"/>
      <c r="B86" s="556"/>
      <c r="C86" s="569"/>
      <c r="D86" s="527"/>
      <c r="E86" s="527"/>
      <c r="F86" s="99">
        <v>7.2949999999999999</v>
      </c>
      <c r="G86" s="69">
        <v>41</v>
      </c>
      <c r="H86" s="40">
        <v>3641.2999999999997</v>
      </c>
      <c r="I86" s="12">
        <v>3589.2</v>
      </c>
      <c r="J86" s="12">
        <v>52.1</v>
      </c>
      <c r="K86" s="12"/>
      <c r="L86" s="12">
        <f t="shared" si="25"/>
        <v>3641.2999999999997</v>
      </c>
      <c r="M86" s="63">
        <f t="shared" si="29"/>
        <v>553.9</v>
      </c>
      <c r="N86" s="63">
        <v>547.1</v>
      </c>
      <c r="O86" s="63">
        <v>6.8</v>
      </c>
      <c r="P86" s="63"/>
      <c r="Q86" s="63">
        <f t="shared" si="26"/>
        <v>553.9</v>
      </c>
      <c r="R86" s="64">
        <v>25</v>
      </c>
      <c r="S86" s="377">
        <v>25</v>
      </c>
      <c r="T86" s="375"/>
    </row>
    <row r="87" spans="1:21" ht="60">
      <c r="A87" s="552"/>
      <c r="B87" s="32" t="s">
        <v>803</v>
      </c>
      <c r="C87" s="102" t="s">
        <v>154</v>
      </c>
      <c r="D87" s="81" t="s">
        <v>155</v>
      </c>
      <c r="E87" s="81" t="s">
        <v>156</v>
      </c>
      <c r="F87" s="63">
        <v>1</v>
      </c>
      <c r="G87" s="69">
        <v>575</v>
      </c>
      <c r="H87" s="40">
        <f>7072.5</f>
        <v>7072.5</v>
      </c>
      <c r="I87" s="12">
        <v>6900</v>
      </c>
      <c r="J87" s="12">
        <v>172.5</v>
      </c>
      <c r="K87" s="12"/>
      <c r="L87" s="12">
        <f t="shared" si="25"/>
        <v>7072.5</v>
      </c>
      <c r="M87" s="63">
        <f t="shared" si="23"/>
        <v>1665.5</v>
      </c>
      <c r="N87" s="63">
        <v>1622.431</v>
      </c>
      <c r="O87" s="63">
        <v>43.069000000000003</v>
      </c>
      <c r="P87" s="63">
        <v>0</v>
      </c>
      <c r="Q87" s="63">
        <f t="shared" si="26"/>
        <v>1665.5</v>
      </c>
      <c r="R87" s="64">
        <v>546</v>
      </c>
      <c r="S87" s="377">
        <v>485</v>
      </c>
      <c r="T87" s="375"/>
    </row>
    <row r="88" spans="1:21" ht="31.15" customHeight="1">
      <c r="A88" s="552"/>
      <c r="B88" s="554" t="s">
        <v>804</v>
      </c>
      <c r="C88" s="541" t="s">
        <v>157</v>
      </c>
      <c r="D88" s="81" t="s">
        <v>158</v>
      </c>
      <c r="E88" s="536" t="s">
        <v>727</v>
      </c>
      <c r="F88" s="515">
        <v>9.5</v>
      </c>
      <c r="G88" s="508" t="s">
        <v>882</v>
      </c>
      <c r="H88" s="573">
        <v>1110.0999999999999</v>
      </c>
      <c r="I88" s="533">
        <v>1098.3</v>
      </c>
      <c r="J88" s="537">
        <v>11.8</v>
      </c>
      <c r="K88" s="533"/>
      <c r="L88" s="533">
        <f t="shared" si="25"/>
        <v>1110.0999999999999</v>
      </c>
      <c r="M88" s="515">
        <f t="shared" si="23"/>
        <v>250.50800000000001</v>
      </c>
      <c r="N88" s="515">
        <v>249.03700000000001</v>
      </c>
      <c r="O88" s="515">
        <v>1.4710000000000001</v>
      </c>
      <c r="P88" s="515">
        <v>0</v>
      </c>
      <c r="Q88" s="515">
        <f>N88+O88+P88</f>
        <v>250.50800000000001</v>
      </c>
      <c r="R88" s="507" t="s">
        <v>883</v>
      </c>
      <c r="S88" s="557" t="s">
        <v>884</v>
      </c>
      <c r="T88" s="529"/>
    </row>
    <row r="89" spans="1:21">
      <c r="A89" s="552"/>
      <c r="B89" s="555"/>
      <c r="C89" s="541"/>
      <c r="D89" s="81" t="s">
        <v>625</v>
      </c>
      <c r="E89" s="536"/>
      <c r="F89" s="515"/>
      <c r="G89" s="508"/>
      <c r="H89" s="573"/>
      <c r="I89" s="533"/>
      <c r="J89" s="538"/>
      <c r="K89" s="533"/>
      <c r="L89" s="533"/>
      <c r="M89" s="515"/>
      <c r="N89" s="515"/>
      <c r="O89" s="515"/>
      <c r="P89" s="515"/>
      <c r="Q89" s="515"/>
      <c r="R89" s="507"/>
      <c r="S89" s="559"/>
      <c r="T89" s="531"/>
    </row>
    <row r="90" spans="1:21" ht="51">
      <c r="A90" s="552"/>
      <c r="B90" s="556"/>
      <c r="C90" s="119" t="s">
        <v>159</v>
      </c>
      <c r="D90" s="81"/>
      <c r="E90" s="81" t="s">
        <v>160</v>
      </c>
      <c r="F90" s="63"/>
      <c r="G90" s="69"/>
      <c r="H90" s="40">
        <f>L90</f>
        <v>0</v>
      </c>
      <c r="I90" s="39"/>
      <c r="J90" s="39"/>
      <c r="K90" s="39"/>
      <c r="L90" s="12">
        <f>K90+J90+I90</f>
        <v>0</v>
      </c>
      <c r="M90" s="63">
        <f t="shared" si="23"/>
        <v>0</v>
      </c>
      <c r="N90" s="63">
        <v>0</v>
      </c>
      <c r="O90" s="63"/>
      <c r="P90" s="63">
        <v>0</v>
      </c>
      <c r="Q90" s="63">
        <f>P90+O90+N90</f>
        <v>0</v>
      </c>
      <c r="R90" s="64">
        <v>0</v>
      </c>
      <c r="S90" s="377">
        <v>0</v>
      </c>
      <c r="T90" s="375"/>
    </row>
    <row r="91" spans="1:21" ht="72">
      <c r="A91" s="552"/>
      <c r="B91" s="32" t="s">
        <v>805</v>
      </c>
      <c r="C91" s="102" t="s">
        <v>161</v>
      </c>
      <c r="D91" s="81" t="s">
        <v>162</v>
      </c>
      <c r="E91" s="81" t="s">
        <v>163</v>
      </c>
      <c r="F91" s="63" t="s">
        <v>726</v>
      </c>
      <c r="G91" s="69">
        <v>11500</v>
      </c>
      <c r="H91" s="40">
        <v>6289.7</v>
      </c>
      <c r="I91" s="12"/>
      <c r="J91" s="12"/>
      <c r="K91" s="12">
        <v>6289.7</v>
      </c>
      <c r="L91" s="12">
        <f t="shared" si="25"/>
        <v>6289.7</v>
      </c>
      <c r="M91" s="63">
        <f t="shared" si="23"/>
        <v>1446.444</v>
      </c>
      <c r="N91" s="63">
        <v>0</v>
      </c>
      <c r="O91" s="63">
        <v>0</v>
      </c>
      <c r="P91" s="63">
        <v>1446.444</v>
      </c>
      <c r="Q91" s="63">
        <f>N91+O91+P91</f>
        <v>1446.444</v>
      </c>
      <c r="R91" s="55">
        <v>13119</v>
      </c>
      <c r="S91" s="223">
        <v>2998</v>
      </c>
      <c r="T91" s="375"/>
    </row>
    <row r="92" spans="1:21" ht="72">
      <c r="A92" s="552"/>
      <c r="B92" s="32" t="s">
        <v>806</v>
      </c>
      <c r="C92" s="102" t="s">
        <v>164</v>
      </c>
      <c r="D92" s="81" t="s">
        <v>165</v>
      </c>
      <c r="E92" s="81" t="s">
        <v>166</v>
      </c>
      <c r="F92" s="63" t="s">
        <v>735</v>
      </c>
      <c r="G92" s="69" t="s">
        <v>734</v>
      </c>
      <c r="H92" s="40">
        <v>480</v>
      </c>
      <c r="I92" s="12">
        <v>0</v>
      </c>
      <c r="J92" s="12">
        <v>0</v>
      </c>
      <c r="K92" s="12">
        <v>480</v>
      </c>
      <c r="L92" s="12">
        <f t="shared" si="25"/>
        <v>480</v>
      </c>
      <c r="M92" s="63">
        <f>N92+O92+P92</f>
        <v>0</v>
      </c>
      <c r="N92" s="63">
        <v>0</v>
      </c>
      <c r="O92" s="63">
        <v>0</v>
      </c>
      <c r="P92" s="63">
        <v>0</v>
      </c>
      <c r="Q92" s="63">
        <f>N92+O92+P92</f>
        <v>0</v>
      </c>
      <c r="R92" s="64">
        <v>0</v>
      </c>
      <c r="S92" s="377">
        <v>0</v>
      </c>
      <c r="T92" s="375"/>
    </row>
    <row r="93" spans="1:21" ht="60">
      <c r="A93" s="552"/>
      <c r="B93" s="32" t="s">
        <v>807</v>
      </c>
      <c r="C93" s="102" t="s">
        <v>626</v>
      </c>
      <c r="D93" s="81" t="s">
        <v>82</v>
      </c>
      <c r="E93" s="81" t="s">
        <v>167</v>
      </c>
      <c r="F93" s="63">
        <v>50</v>
      </c>
      <c r="G93" s="69">
        <v>3</v>
      </c>
      <c r="H93" s="40">
        <v>151.69999999999999</v>
      </c>
      <c r="I93" s="12">
        <v>150</v>
      </c>
      <c r="J93" s="12">
        <v>1.7</v>
      </c>
      <c r="K93" s="12"/>
      <c r="L93" s="12">
        <f t="shared" si="25"/>
        <v>151.69999999999999</v>
      </c>
      <c r="M93" s="63">
        <f t="shared" si="23"/>
        <v>0</v>
      </c>
      <c r="N93" s="63">
        <v>0</v>
      </c>
      <c r="O93" s="63">
        <v>0</v>
      </c>
      <c r="P93" s="63">
        <v>0</v>
      </c>
      <c r="Q93" s="63">
        <f>O93+N93</f>
        <v>0</v>
      </c>
      <c r="R93" s="64">
        <v>0</v>
      </c>
      <c r="S93" s="377">
        <v>0</v>
      </c>
      <c r="T93" s="375"/>
    </row>
    <row r="94" spans="1:21" ht="60">
      <c r="A94" s="552"/>
      <c r="B94" s="32" t="s">
        <v>808</v>
      </c>
      <c r="C94" s="102" t="s">
        <v>809</v>
      </c>
      <c r="D94" s="81" t="s">
        <v>82</v>
      </c>
      <c r="E94" s="81" t="s">
        <v>169</v>
      </c>
      <c r="F94" s="63">
        <v>5</v>
      </c>
      <c r="G94" s="69">
        <v>7</v>
      </c>
      <c r="H94" s="40">
        <f t="shared" ref="H94" si="30">L94</f>
        <v>427.6</v>
      </c>
      <c r="I94" s="12">
        <v>420</v>
      </c>
      <c r="J94" s="12">
        <v>7.6</v>
      </c>
      <c r="K94" s="12"/>
      <c r="L94" s="12">
        <f t="shared" si="25"/>
        <v>427.6</v>
      </c>
      <c r="M94" s="63">
        <f t="shared" si="23"/>
        <v>121.25</v>
      </c>
      <c r="N94" s="63">
        <v>120</v>
      </c>
      <c r="O94" s="63">
        <v>1.25</v>
      </c>
      <c r="P94" s="63">
        <v>0</v>
      </c>
      <c r="Q94" s="63">
        <f>O94+N94</f>
        <v>121.25</v>
      </c>
      <c r="R94" s="64">
        <v>9</v>
      </c>
      <c r="S94" s="377">
        <v>7</v>
      </c>
      <c r="T94" s="375"/>
    </row>
    <row r="95" spans="1:21" s="15" customFormat="1" ht="20.45" customHeight="1">
      <c r="A95" s="67"/>
      <c r="B95" s="100" t="s">
        <v>23</v>
      </c>
      <c r="C95" s="120"/>
      <c r="D95" s="38"/>
      <c r="E95" s="38"/>
      <c r="F95" s="86"/>
      <c r="G95" s="20"/>
      <c r="H95" s="38">
        <f>SUM(H84:H94)</f>
        <v>23317.3</v>
      </c>
      <c r="I95" s="38">
        <f t="shared" ref="I95:Q95" si="31">SUM(I84:I94)</f>
        <v>16242.699999999999</v>
      </c>
      <c r="J95" s="38">
        <f t="shared" si="31"/>
        <v>304.90000000000003</v>
      </c>
      <c r="K95" s="38">
        <f t="shared" si="31"/>
        <v>6769.7</v>
      </c>
      <c r="L95" s="38">
        <f t="shared" si="31"/>
        <v>23317.3</v>
      </c>
      <c r="M95" s="38">
        <f t="shared" si="31"/>
        <v>5374.4539999999997</v>
      </c>
      <c r="N95" s="38">
        <f t="shared" si="31"/>
        <v>3858.9199999999996</v>
      </c>
      <c r="O95" s="38">
        <f t="shared" si="31"/>
        <v>69.09</v>
      </c>
      <c r="P95" s="38">
        <f t="shared" si="31"/>
        <v>1446.444</v>
      </c>
      <c r="Q95" s="38">
        <f t="shared" si="31"/>
        <v>5374.4539999999997</v>
      </c>
      <c r="R95" s="38">
        <v>0</v>
      </c>
      <c r="S95" s="179"/>
      <c r="T95" s="376"/>
      <c r="U95" s="449"/>
    </row>
    <row r="96" spans="1:21" ht="36">
      <c r="A96" s="507" t="s">
        <v>33</v>
      </c>
      <c r="B96" s="529" t="s">
        <v>170</v>
      </c>
      <c r="C96" s="102" t="s">
        <v>171</v>
      </c>
      <c r="D96" s="81" t="s">
        <v>172</v>
      </c>
      <c r="E96" s="81" t="s">
        <v>173</v>
      </c>
      <c r="F96" s="63">
        <v>30</v>
      </c>
      <c r="G96" s="69">
        <v>12</v>
      </c>
      <c r="H96" s="40">
        <v>366.1</v>
      </c>
      <c r="I96" s="28">
        <v>360</v>
      </c>
      <c r="J96" s="28">
        <v>6.1</v>
      </c>
      <c r="K96" s="28"/>
      <c r="L96" s="28">
        <f>J96+I96+K96</f>
        <v>366.1</v>
      </c>
      <c r="M96" s="63">
        <f t="shared" ref="M96:M111" si="32">Q96</f>
        <v>0.28460000000000002</v>
      </c>
      <c r="N96" s="63">
        <v>0</v>
      </c>
      <c r="O96" s="63">
        <v>0.28460000000000002</v>
      </c>
      <c r="P96" s="63">
        <v>0</v>
      </c>
      <c r="Q96" s="63">
        <f>O96+N96</f>
        <v>0.28460000000000002</v>
      </c>
      <c r="R96" s="64">
        <v>0</v>
      </c>
      <c r="S96" s="377">
        <v>0</v>
      </c>
      <c r="T96" s="375"/>
    </row>
    <row r="97" spans="1:20" ht="24">
      <c r="A97" s="507"/>
      <c r="B97" s="530"/>
      <c r="C97" s="102" t="s">
        <v>174</v>
      </c>
      <c r="D97" s="81" t="s">
        <v>175</v>
      </c>
      <c r="E97" s="81" t="s">
        <v>176</v>
      </c>
      <c r="F97" s="63">
        <v>10</v>
      </c>
      <c r="G97" s="69">
        <v>360</v>
      </c>
      <c r="H97" s="40">
        <v>43830</v>
      </c>
      <c r="I97" s="12">
        <v>43200</v>
      </c>
      <c r="J97" s="12">
        <v>630</v>
      </c>
      <c r="K97" s="12"/>
      <c r="L97" s="28">
        <f t="shared" ref="L97:L114" si="33">J97+I97+K97</f>
        <v>43830</v>
      </c>
      <c r="M97" s="63">
        <f t="shared" si="32"/>
        <v>11243.66</v>
      </c>
      <c r="N97" s="63">
        <v>11100</v>
      </c>
      <c r="O97" s="63">
        <v>143.66</v>
      </c>
      <c r="P97" s="63">
        <v>0</v>
      </c>
      <c r="Q97" s="63">
        <f>O97+N97</f>
        <v>11243.66</v>
      </c>
      <c r="R97" s="64" t="s">
        <v>885</v>
      </c>
      <c r="S97" s="377" t="s">
        <v>886</v>
      </c>
      <c r="T97" s="375"/>
    </row>
    <row r="98" spans="1:20" ht="70.150000000000006" customHeight="1">
      <c r="A98" s="507"/>
      <c r="B98" s="530"/>
      <c r="C98" s="102" t="s">
        <v>177</v>
      </c>
      <c r="D98" s="81" t="s">
        <v>178</v>
      </c>
      <c r="E98" s="81" t="s">
        <v>179</v>
      </c>
      <c r="F98" s="63">
        <v>50</v>
      </c>
      <c r="G98" s="69">
        <v>40</v>
      </c>
      <c r="H98" s="40">
        <v>2026</v>
      </c>
      <c r="I98" s="12">
        <v>2000</v>
      </c>
      <c r="J98" s="12">
        <v>26</v>
      </c>
      <c r="K98" s="12"/>
      <c r="L98" s="28">
        <f t="shared" si="33"/>
        <v>2026</v>
      </c>
      <c r="M98" s="63">
        <f t="shared" si="32"/>
        <v>580.803</v>
      </c>
      <c r="N98" s="63">
        <v>576.00300000000004</v>
      </c>
      <c r="O98" s="63">
        <v>4.8</v>
      </c>
      <c r="P98" s="63"/>
      <c r="Q98" s="63">
        <f t="shared" ref="Q98:Q114" si="34">O98+N98</f>
        <v>580.803</v>
      </c>
      <c r="R98" s="51" t="s">
        <v>679</v>
      </c>
      <c r="S98" s="218" t="s">
        <v>757</v>
      </c>
      <c r="T98" s="375"/>
    </row>
    <row r="99" spans="1:20" ht="36">
      <c r="A99" s="507"/>
      <c r="B99" s="530"/>
      <c r="C99" s="102" t="s">
        <v>180</v>
      </c>
      <c r="D99" s="81" t="s">
        <v>181</v>
      </c>
      <c r="E99" s="81" t="s">
        <v>182</v>
      </c>
      <c r="F99" s="63">
        <v>1.3</v>
      </c>
      <c r="G99" s="69">
        <v>3206</v>
      </c>
      <c r="H99" s="40">
        <v>50713.8</v>
      </c>
      <c r="I99" s="12">
        <v>50013.599999999999</v>
      </c>
      <c r="J99" s="12">
        <v>700.2</v>
      </c>
      <c r="K99" s="12"/>
      <c r="L99" s="28">
        <f t="shared" si="33"/>
        <v>50713.799999999996</v>
      </c>
      <c r="M99" s="63">
        <f t="shared" si="32"/>
        <v>12667.415000000001</v>
      </c>
      <c r="N99" s="63">
        <v>12517.7</v>
      </c>
      <c r="O99" s="63">
        <v>149.715</v>
      </c>
      <c r="P99" s="63">
        <v>0</v>
      </c>
      <c r="Q99" s="63">
        <f t="shared" si="34"/>
        <v>12667.415000000001</v>
      </c>
      <c r="R99" s="64" t="s">
        <v>887</v>
      </c>
      <c r="S99" s="218" t="s">
        <v>888</v>
      </c>
      <c r="T99" s="375"/>
    </row>
    <row r="100" spans="1:20" ht="36">
      <c r="A100" s="507"/>
      <c r="B100" s="530"/>
      <c r="C100" s="102" t="s">
        <v>183</v>
      </c>
      <c r="D100" s="81" t="s">
        <v>184</v>
      </c>
      <c r="E100" s="81" t="s">
        <v>185</v>
      </c>
      <c r="F100" s="63">
        <v>9</v>
      </c>
      <c r="G100" s="69">
        <v>1500</v>
      </c>
      <c r="H100" s="40">
        <v>13689</v>
      </c>
      <c r="I100" s="12">
        <v>13500</v>
      </c>
      <c r="J100" s="12">
        <v>189</v>
      </c>
      <c r="K100" s="12"/>
      <c r="L100" s="28">
        <f t="shared" si="33"/>
        <v>13689</v>
      </c>
      <c r="M100" s="63">
        <f t="shared" si="32"/>
        <v>7.2</v>
      </c>
      <c r="N100" s="63"/>
      <c r="O100" s="63">
        <v>7.2</v>
      </c>
      <c r="P100" s="63">
        <v>0</v>
      </c>
      <c r="Q100" s="63">
        <f t="shared" si="34"/>
        <v>7.2</v>
      </c>
      <c r="R100" s="51" t="s">
        <v>38</v>
      </c>
      <c r="S100" s="218" t="s">
        <v>38</v>
      </c>
      <c r="T100" s="375"/>
    </row>
    <row r="101" spans="1:20" ht="36">
      <c r="A101" s="507"/>
      <c r="B101" s="530"/>
      <c r="C101" s="102" t="s">
        <v>186</v>
      </c>
      <c r="D101" s="81" t="s">
        <v>187</v>
      </c>
      <c r="E101" s="81" t="s">
        <v>188</v>
      </c>
      <c r="F101" s="63" t="s">
        <v>189</v>
      </c>
      <c r="G101" s="69">
        <v>1</v>
      </c>
      <c r="H101" s="40">
        <v>30.8</v>
      </c>
      <c r="I101" s="12">
        <v>30</v>
      </c>
      <c r="J101" s="12">
        <v>0.8</v>
      </c>
      <c r="K101" s="12"/>
      <c r="L101" s="28">
        <f t="shared" si="33"/>
        <v>30.8</v>
      </c>
      <c r="M101" s="63">
        <f t="shared" si="32"/>
        <v>0</v>
      </c>
      <c r="N101" s="63">
        <v>0</v>
      </c>
      <c r="O101" s="63">
        <v>0</v>
      </c>
      <c r="P101" s="63">
        <v>0</v>
      </c>
      <c r="Q101" s="63">
        <f t="shared" si="34"/>
        <v>0</v>
      </c>
      <c r="R101" s="51" t="s">
        <v>38</v>
      </c>
      <c r="S101" s="218" t="s">
        <v>38</v>
      </c>
      <c r="T101" s="375"/>
    </row>
    <row r="102" spans="1:20" ht="36">
      <c r="A102" s="507"/>
      <c r="B102" s="531"/>
      <c r="C102" s="102" t="s">
        <v>190</v>
      </c>
      <c r="D102" s="81" t="s">
        <v>191</v>
      </c>
      <c r="E102" s="81" t="s">
        <v>192</v>
      </c>
      <c r="F102" s="63" t="s">
        <v>649</v>
      </c>
      <c r="G102" s="69">
        <v>35</v>
      </c>
      <c r="H102" s="40">
        <v>660.1</v>
      </c>
      <c r="I102" s="12">
        <v>651</v>
      </c>
      <c r="J102" s="12">
        <v>9.1</v>
      </c>
      <c r="K102" s="12"/>
      <c r="L102" s="28">
        <f t="shared" si="33"/>
        <v>660.1</v>
      </c>
      <c r="M102" s="63">
        <f t="shared" si="32"/>
        <v>299.33199999999999</v>
      </c>
      <c r="N102" s="63">
        <v>296.53199999999998</v>
      </c>
      <c r="O102" s="63">
        <v>2.8</v>
      </c>
      <c r="P102" s="63">
        <v>0</v>
      </c>
      <c r="Q102" s="63">
        <f t="shared" si="34"/>
        <v>299.33199999999999</v>
      </c>
      <c r="R102" s="51" t="s">
        <v>889</v>
      </c>
      <c r="S102" s="218" t="s">
        <v>774</v>
      </c>
      <c r="T102" s="375"/>
    </row>
    <row r="103" spans="1:20" ht="67.5" customHeight="1">
      <c r="A103" s="507"/>
      <c r="B103" s="342" t="s">
        <v>973</v>
      </c>
      <c r="C103" s="102" t="s">
        <v>193</v>
      </c>
      <c r="D103" s="81" t="s">
        <v>194</v>
      </c>
      <c r="E103" s="81" t="s">
        <v>195</v>
      </c>
      <c r="F103" s="63">
        <v>23.215</v>
      </c>
      <c r="G103" s="69">
        <v>471</v>
      </c>
      <c r="H103" s="40">
        <v>132917</v>
      </c>
      <c r="I103" s="12">
        <v>131211.20000000001</v>
      </c>
      <c r="J103" s="12">
        <v>1705.8</v>
      </c>
      <c r="K103" s="12"/>
      <c r="L103" s="28">
        <f t="shared" si="33"/>
        <v>132917</v>
      </c>
      <c r="M103" s="63">
        <f t="shared" si="32"/>
        <v>32701.700999999997</v>
      </c>
      <c r="N103" s="63">
        <v>32332.351999999999</v>
      </c>
      <c r="O103" s="63">
        <v>369.34899999999999</v>
      </c>
      <c r="P103" s="63">
        <v>0</v>
      </c>
      <c r="Q103" s="63">
        <f t="shared" si="34"/>
        <v>32701.700999999997</v>
      </c>
      <c r="R103" s="64" t="s">
        <v>890</v>
      </c>
      <c r="S103" s="218" t="s">
        <v>891</v>
      </c>
      <c r="T103" s="375"/>
    </row>
    <row r="104" spans="1:20" ht="60">
      <c r="A104" s="507"/>
      <c r="B104" s="529" t="s">
        <v>170</v>
      </c>
      <c r="C104" s="102" t="s">
        <v>196</v>
      </c>
      <c r="D104" s="536"/>
      <c r="E104" s="112" t="s">
        <v>197</v>
      </c>
      <c r="F104" s="51" t="s">
        <v>198</v>
      </c>
      <c r="G104" s="69" t="s">
        <v>652</v>
      </c>
      <c r="H104" s="40">
        <v>1940.6</v>
      </c>
      <c r="I104" s="66">
        <v>1890</v>
      </c>
      <c r="J104" s="66">
        <v>50.6</v>
      </c>
      <c r="K104" s="66"/>
      <c r="L104" s="28">
        <f t="shared" si="33"/>
        <v>1940.6</v>
      </c>
      <c r="M104" s="63">
        <f t="shared" si="32"/>
        <v>0</v>
      </c>
      <c r="N104" s="63"/>
      <c r="O104" s="63"/>
      <c r="P104" s="63">
        <v>0</v>
      </c>
      <c r="Q104" s="63">
        <f t="shared" si="34"/>
        <v>0</v>
      </c>
      <c r="R104" s="51" t="s">
        <v>38</v>
      </c>
      <c r="S104" s="218" t="s">
        <v>38</v>
      </c>
      <c r="T104" s="375"/>
    </row>
    <row r="105" spans="1:20" ht="66.599999999999994" customHeight="1">
      <c r="A105" s="507"/>
      <c r="B105" s="530"/>
      <c r="C105" s="102" t="s">
        <v>200</v>
      </c>
      <c r="D105" s="536"/>
      <c r="E105" s="112" t="s">
        <v>201</v>
      </c>
      <c r="F105" s="63" t="s">
        <v>653</v>
      </c>
      <c r="G105" s="69">
        <v>112</v>
      </c>
      <c r="H105" s="40">
        <v>7390.2</v>
      </c>
      <c r="I105" s="66">
        <v>7245.3</v>
      </c>
      <c r="J105" s="66">
        <v>144.9</v>
      </c>
      <c r="K105" s="66"/>
      <c r="L105" s="28">
        <f t="shared" si="33"/>
        <v>7390.2</v>
      </c>
      <c r="M105" s="63">
        <f t="shared" si="32"/>
        <v>0</v>
      </c>
      <c r="N105" s="63"/>
      <c r="O105" s="63"/>
      <c r="P105" s="63">
        <v>0</v>
      </c>
      <c r="Q105" s="63">
        <f t="shared" si="34"/>
        <v>0</v>
      </c>
      <c r="R105" s="51" t="s">
        <v>38</v>
      </c>
      <c r="S105" s="218" t="s">
        <v>38</v>
      </c>
      <c r="T105" s="375"/>
    </row>
    <row r="106" spans="1:20" ht="84">
      <c r="A106" s="507"/>
      <c r="B106" s="530"/>
      <c r="C106" s="102" t="s">
        <v>202</v>
      </c>
      <c r="D106" s="536"/>
      <c r="E106" s="81" t="s">
        <v>203</v>
      </c>
      <c r="F106" s="63">
        <v>65.599999999999994</v>
      </c>
      <c r="G106" s="69">
        <v>638</v>
      </c>
      <c r="H106" s="40">
        <v>41829.300000000003</v>
      </c>
      <c r="I106" s="66">
        <v>41829.300000000003</v>
      </c>
      <c r="J106" s="66"/>
      <c r="K106" s="66"/>
      <c r="L106" s="28">
        <f t="shared" si="33"/>
        <v>41829.300000000003</v>
      </c>
      <c r="M106" s="63">
        <f t="shared" si="32"/>
        <v>0</v>
      </c>
      <c r="N106" s="63">
        <v>0</v>
      </c>
      <c r="O106" s="63">
        <v>0</v>
      </c>
      <c r="P106" s="63">
        <v>0</v>
      </c>
      <c r="Q106" s="63">
        <f t="shared" si="34"/>
        <v>0</v>
      </c>
      <c r="R106" s="52" t="s">
        <v>38</v>
      </c>
      <c r="S106" s="224" t="s">
        <v>38</v>
      </c>
      <c r="T106" s="375"/>
    </row>
    <row r="107" spans="1:20" ht="96">
      <c r="A107" s="507"/>
      <c r="B107" s="530"/>
      <c r="C107" s="102" t="s">
        <v>204</v>
      </c>
      <c r="D107" s="81"/>
      <c r="E107" s="81" t="s">
        <v>205</v>
      </c>
      <c r="F107" s="63" t="s">
        <v>654</v>
      </c>
      <c r="G107" s="51" t="s">
        <v>655</v>
      </c>
      <c r="H107" s="40">
        <v>2013.9</v>
      </c>
      <c r="I107" s="66">
        <v>1085.7</v>
      </c>
      <c r="J107" s="66">
        <v>928.2</v>
      </c>
      <c r="K107" s="66"/>
      <c r="L107" s="28">
        <f t="shared" si="33"/>
        <v>2013.9</v>
      </c>
      <c r="M107" s="63">
        <f t="shared" si="32"/>
        <v>0</v>
      </c>
      <c r="N107" s="63">
        <v>0</v>
      </c>
      <c r="O107" s="63">
        <v>0</v>
      </c>
      <c r="P107" s="63">
        <v>0</v>
      </c>
      <c r="Q107" s="63">
        <f t="shared" si="34"/>
        <v>0</v>
      </c>
      <c r="R107" s="54" t="s">
        <v>38</v>
      </c>
      <c r="S107" s="225" t="s">
        <v>38</v>
      </c>
      <c r="T107" s="375"/>
    </row>
    <row r="108" spans="1:20" ht="108">
      <c r="A108" s="507"/>
      <c r="B108" s="530"/>
      <c r="C108" s="102" t="s">
        <v>206</v>
      </c>
      <c r="D108" s="117" t="s">
        <v>207</v>
      </c>
      <c r="E108" s="117" t="s">
        <v>208</v>
      </c>
      <c r="F108" s="44" t="s">
        <v>656</v>
      </c>
      <c r="G108" s="69">
        <v>218</v>
      </c>
      <c r="H108" s="40">
        <f>L108</f>
        <v>34854.9</v>
      </c>
      <c r="I108" s="12">
        <v>34854.9</v>
      </c>
      <c r="J108" s="12"/>
      <c r="K108" s="12"/>
      <c r="L108" s="28">
        <f t="shared" si="33"/>
        <v>34854.9</v>
      </c>
      <c r="M108" s="63">
        <f t="shared" si="32"/>
        <v>0</v>
      </c>
      <c r="N108" s="63">
        <v>0</v>
      </c>
      <c r="O108" s="63">
        <v>0</v>
      </c>
      <c r="P108" s="63">
        <v>0</v>
      </c>
      <c r="Q108" s="63">
        <f>O108+N108</f>
        <v>0</v>
      </c>
      <c r="R108" s="53">
        <v>0</v>
      </c>
      <c r="S108" s="226">
        <v>0</v>
      </c>
      <c r="T108" s="375"/>
    </row>
    <row r="109" spans="1:20" ht="84">
      <c r="A109" s="507"/>
      <c r="B109" s="530"/>
      <c r="C109" s="102" t="s">
        <v>209</v>
      </c>
      <c r="D109" s="117" t="s">
        <v>210</v>
      </c>
      <c r="E109" s="117" t="s">
        <v>211</v>
      </c>
      <c r="F109" s="44" t="s">
        <v>657</v>
      </c>
      <c r="G109" s="51" t="s">
        <v>658</v>
      </c>
      <c r="H109" s="40">
        <f>L109</f>
        <v>2815.6</v>
      </c>
      <c r="I109" s="12">
        <v>2815.6</v>
      </c>
      <c r="J109" s="12">
        <v>0</v>
      </c>
      <c r="K109" s="12">
        <v>0</v>
      </c>
      <c r="L109" s="28">
        <f t="shared" si="33"/>
        <v>2815.6</v>
      </c>
      <c r="M109" s="63">
        <f t="shared" si="32"/>
        <v>0</v>
      </c>
      <c r="N109" s="63">
        <v>0</v>
      </c>
      <c r="O109" s="63">
        <v>0</v>
      </c>
      <c r="P109" s="63">
        <v>0</v>
      </c>
      <c r="Q109" s="63">
        <f t="shared" si="34"/>
        <v>0</v>
      </c>
      <c r="R109" s="53">
        <v>0</v>
      </c>
      <c r="S109" s="226">
        <v>0</v>
      </c>
      <c r="T109" s="375"/>
    </row>
    <row r="110" spans="1:20" ht="60">
      <c r="A110" s="507"/>
      <c r="B110" s="530"/>
      <c r="C110" s="102" t="s">
        <v>212</v>
      </c>
      <c r="D110" s="117" t="s">
        <v>82</v>
      </c>
      <c r="E110" s="117" t="s">
        <v>213</v>
      </c>
      <c r="F110" s="44" t="s">
        <v>659</v>
      </c>
      <c r="G110" s="51" t="s">
        <v>199</v>
      </c>
      <c r="H110" s="40">
        <v>131.19999999999999</v>
      </c>
      <c r="I110" s="12">
        <v>131.19999999999999</v>
      </c>
      <c r="J110" s="12"/>
      <c r="K110" s="12"/>
      <c r="L110" s="28">
        <f t="shared" si="33"/>
        <v>131.19999999999999</v>
      </c>
      <c r="M110" s="63">
        <f t="shared" si="32"/>
        <v>0</v>
      </c>
      <c r="N110" s="63">
        <v>0</v>
      </c>
      <c r="O110" s="63">
        <v>0</v>
      </c>
      <c r="P110" s="63">
        <v>0</v>
      </c>
      <c r="Q110" s="63">
        <f t="shared" si="34"/>
        <v>0</v>
      </c>
      <c r="R110" s="53">
        <v>0</v>
      </c>
      <c r="S110" s="226">
        <v>0</v>
      </c>
      <c r="T110" s="375"/>
    </row>
    <row r="111" spans="1:20" ht="60">
      <c r="A111" s="507"/>
      <c r="B111" s="530"/>
      <c r="C111" s="102" t="s">
        <v>214</v>
      </c>
      <c r="D111" s="117" t="s">
        <v>82</v>
      </c>
      <c r="E111" s="117" t="s">
        <v>215</v>
      </c>
      <c r="F111" s="44" t="s">
        <v>216</v>
      </c>
      <c r="G111" s="51" t="s">
        <v>624</v>
      </c>
      <c r="H111" s="40">
        <v>91</v>
      </c>
      <c r="I111" s="12">
        <v>90</v>
      </c>
      <c r="J111" s="12">
        <v>1</v>
      </c>
      <c r="K111" s="12"/>
      <c r="L111" s="28">
        <f t="shared" si="33"/>
        <v>91</v>
      </c>
      <c r="M111" s="63">
        <f t="shared" si="32"/>
        <v>0</v>
      </c>
      <c r="N111" s="63">
        <v>0</v>
      </c>
      <c r="O111" s="63">
        <v>0</v>
      </c>
      <c r="P111" s="63">
        <v>0</v>
      </c>
      <c r="Q111" s="63">
        <f t="shared" si="34"/>
        <v>0</v>
      </c>
      <c r="R111" s="54" t="s">
        <v>38</v>
      </c>
      <c r="S111" s="225" t="s">
        <v>38</v>
      </c>
      <c r="T111" s="375"/>
    </row>
    <row r="112" spans="1:20" ht="72">
      <c r="A112" s="507"/>
      <c r="B112" s="530"/>
      <c r="C112" s="102" t="s">
        <v>217</v>
      </c>
      <c r="D112" s="117" t="s">
        <v>218</v>
      </c>
      <c r="E112" s="117" t="s">
        <v>619</v>
      </c>
      <c r="F112" s="44" t="s">
        <v>219</v>
      </c>
      <c r="G112" s="69">
        <v>28</v>
      </c>
      <c r="H112" s="40">
        <v>7409.9</v>
      </c>
      <c r="I112" s="12"/>
      <c r="J112" s="12"/>
      <c r="K112" s="12">
        <v>7409.9</v>
      </c>
      <c r="L112" s="28">
        <f t="shared" si="33"/>
        <v>7409.9</v>
      </c>
      <c r="M112" s="63">
        <f>Q112</f>
        <v>0</v>
      </c>
      <c r="N112" s="63">
        <v>0</v>
      </c>
      <c r="O112" s="63">
        <v>0</v>
      </c>
      <c r="P112" s="63">
        <v>0</v>
      </c>
      <c r="Q112" s="63">
        <f>N112+O112+P112</f>
        <v>0</v>
      </c>
      <c r="R112" s="53">
        <v>0</v>
      </c>
      <c r="S112" s="226">
        <v>0</v>
      </c>
      <c r="T112" s="375"/>
    </row>
    <row r="113" spans="1:21" ht="21" customHeight="1">
      <c r="A113" s="507"/>
      <c r="B113" s="530"/>
      <c r="C113" s="102" t="s">
        <v>220</v>
      </c>
      <c r="D113" s="81" t="s">
        <v>221</v>
      </c>
      <c r="E113" s="81" t="s">
        <v>222</v>
      </c>
      <c r="F113" s="63" t="s">
        <v>921</v>
      </c>
      <c r="G113" s="69">
        <v>7500</v>
      </c>
      <c r="H113" s="40">
        <v>8500</v>
      </c>
      <c r="I113" s="12">
        <v>8500</v>
      </c>
      <c r="J113" s="12"/>
      <c r="K113" s="12"/>
      <c r="L113" s="28">
        <f t="shared" si="33"/>
        <v>8500</v>
      </c>
      <c r="M113" s="63">
        <f>Q113</f>
        <v>0</v>
      </c>
      <c r="N113" s="63">
        <v>0</v>
      </c>
      <c r="O113" s="63">
        <v>0</v>
      </c>
      <c r="P113" s="63">
        <v>0</v>
      </c>
      <c r="Q113" s="63">
        <f>N113+O113+P113</f>
        <v>0</v>
      </c>
      <c r="R113" s="53">
        <v>0</v>
      </c>
      <c r="S113" s="226"/>
      <c r="T113" s="375"/>
    </row>
    <row r="114" spans="1:21" ht="36">
      <c r="A114" s="507"/>
      <c r="B114" s="531"/>
      <c r="C114" s="102" t="s">
        <v>223</v>
      </c>
      <c r="D114" s="81"/>
      <c r="E114" s="81" t="s">
        <v>224</v>
      </c>
      <c r="F114" s="63">
        <v>100</v>
      </c>
      <c r="G114" s="69">
        <v>1</v>
      </c>
      <c r="H114" s="40">
        <f t="shared" ref="H114" si="35">L114</f>
        <v>101.1</v>
      </c>
      <c r="I114" s="12">
        <v>100</v>
      </c>
      <c r="J114" s="12">
        <v>1.1000000000000001</v>
      </c>
      <c r="K114" s="12"/>
      <c r="L114" s="28">
        <f t="shared" si="33"/>
        <v>101.1</v>
      </c>
      <c r="M114" s="63">
        <f>Q114</f>
        <v>0</v>
      </c>
      <c r="N114" s="63">
        <v>0</v>
      </c>
      <c r="O114" s="63">
        <v>0</v>
      </c>
      <c r="P114" s="63">
        <v>0</v>
      </c>
      <c r="Q114" s="63">
        <f t="shared" si="34"/>
        <v>0</v>
      </c>
      <c r="R114" s="53">
        <v>0</v>
      </c>
      <c r="S114" s="226">
        <v>0</v>
      </c>
      <c r="T114" s="375"/>
    </row>
    <row r="115" spans="1:21" s="15" customFormat="1">
      <c r="A115" s="67"/>
      <c r="B115" s="100" t="s">
        <v>23</v>
      </c>
      <c r="C115" s="120"/>
      <c r="D115" s="38"/>
      <c r="E115" s="38"/>
      <c r="F115" s="86"/>
      <c r="G115" s="20"/>
      <c r="H115" s="38">
        <f t="shared" ref="H115:P115" si="36">SUM(H96:H114)</f>
        <v>351310.50000000006</v>
      </c>
      <c r="I115" s="38">
        <f t="shared" si="36"/>
        <v>339507.80000000005</v>
      </c>
      <c r="J115" s="38">
        <f t="shared" si="36"/>
        <v>4392.8</v>
      </c>
      <c r="K115" s="38">
        <f t="shared" si="36"/>
        <v>7409.9</v>
      </c>
      <c r="L115" s="38">
        <f t="shared" si="36"/>
        <v>351310.50000000006</v>
      </c>
      <c r="M115" s="38">
        <f t="shared" si="36"/>
        <v>57500.395600000003</v>
      </c>
      <c r="N115" s="38">
        <f t="shared" si="36"/>
        <v>56822.587</v>
      </c>
      <c r="O115" s="38">
        <f t="shared" si="36"/>
        <v>677.80860000000007</v>
      </c>
      <c r="P115" s="38">
        <f t="shared" si="36"/>
        <v>0</v>
      </c>
      <c r="Q115" s="38">
        <f>SUM(Q96:Q114)</f>
        <v>57500.395600000003</v>
      </c>
      <c r="R115" s="38"/>
      <c r="S115" s="179"/>
      <c r="T115" s="376"/>
      <c r="U115" s="449"/>
    </row>
    <row r="116" spans="1:21" ht="36" customHeight="1">
      <c r="A116" s="64" t="s">
        <v>47</v>
      </c>
      <c r="B116" s="529" t="s">
        <v>225</v>
      </c>
      <c r="C116" s="568" t="s">
        <v>226</v>
      </c>
      <c r="D116" s="81" t="s">
        <v>227</v>
      </c>
      <c r="E116" s="81" t="s">
        <v>228</v>
      </c>
      <c r="F116" s="99">
        <v>379.911</v>
      </c>
      <c r="G116" s="69" t="s">
        <v>660</v>
      </c>
      <c r="H116" s="40">
        <f>L116</f>
        <v>58786.7</v>
      </c>
      <c r="I116" s="12">
        <v>58786.7</v>
      </c>
      <c r="J116" s="12"/>
      <c r="K116" s="12"/>
      <c r="L116" s="12">
        <f>J116+I116+K116</f>
        <v>58786.7</v>
      </c>
      <c r="M116" s="63">
        <f>Q116</f>
        <v>15939.534</v>
      </c>
      <c r="N116" s="63">
        <v>15939.534</v>
      </c>
      <c r="O116" s="63"/>
      <c r="P116" s="63">
        <v>0</v>
      </c>
      <c r="Q116" s="63">
        <f>O116+N116</f>
        <v>15939.534</v>
      </c>
      <c r="R116" s="239" t="s">
        <v>892</v>
      </c>
      <c r="S116" s="453" t="s">
        <v>893</v>
      </c>
      <c r="T116" s="375"/>
    </row>
    <row r="117" spans="1:21">
      <c r="A117" s="64"/>
      <c r="B117" s="531"/>
      <c r="C117" s="569"/>
      <c r="D117" s="81"/>
      <c r="E117" s="81"/>
      <c r="F117" s="63">
        <v>30</v>
      </c>
      <c r="G117" s="69"/>
      <c r="H117" s="40"/>
      <c r="I117" s="12"/>
      <c r="J117" s="12"/>
      <c r="K117" s="12"/>
      <c r="L117" s="12"/>
      <c r="M117" s="63"/>
      <c r="N117" s="63"/>
      <c r="O117" s="63"/>
      <c r="P117" s="63"/>
      <c r="Q117" s="63"/>
      <c r="R117" s="54"/>
      <c r="S117" s="225"/>
      <c r="T117" s="375"/>
    </row>
    <row r="118" spans="1:21" s="11" customFormat="1">
      <c r="A118" s="65"/>
      <c r="B118" s="77" t="s">
        <v>23</v>
      </c>
      <c r="C118" s="121"/>
      <c r="D118" s="38"/>
      <c r="E118" s="38"/>
      <c r="F118" s="65"/>
      <c r="G118" s="65"/>
      <c r="H118" s="38">
        <f>SUM(H116)</f>
        <v>58786.7</v>
      </c>
      <c r="I118" s="38">
        <f t="shared" ref="I118:Q118" si="37">SUM(I116)</f>
        <v>58786.7</v>
      </c>
      <c r="J118" s="38">
        <f t="shared" si="37"/>
        <v>0</v>
      </c>
      <c r="K118" s="38">
        <f t="shared" si="37"/>
        <v>0</v>
      </c>
      <c r="L118" s="38">
        <f t="shared" si="37"/>
        <v>58786.7</v>
      </c>
      <c r="M118" s="38">
        <f t="shared" si="37"/>
        <v>15939.534</v>
      </c>
      <c r="N118" s="38">
        <f t="shared" si="37"/>
        <v>15939.534</v>
      </c>
      <c r="O118" s="38">
        <f t="shared" si="37"/>
        <v>0</v>
      </c>
      <c r="P118" s="38">
        <f t="shared" si="37"/>
        <v>0</v>
      </c>
      <c r="Q118" s="38">
        <f t="shared" si="37"/>
        <v>15939.534</v>
      </c>
      <c r="R118" s="38"/>
      <c r="S118" s="179"/>
      <c r="T118" s="380"/>
      <c r="U118" s="198"/>
    </row>
    <row r="119" spans="1:21" ht="36">
      <c r="A119" s="507" t="s">
        <v>49</v>
      </c>
      <c r="B119" s="529" t="s">
        <v>230</v>
      </c>
      <c r="C119" s="102" t="s">
        <v>231</v>
      </c>
      <c r="D119" s="81" t="s">
        <v>232</v>
      </c>
      <c r="E119" s="81" t="s">
        <v>233</v>
      </c>
      <c r="F119" s="63">
        <v>100</v>
      </c>
      <c r="G119" s="64">
        <v>1</v>
      </c>
      <c r="H119" s="40">
        <f t="shared" ref="H119:H128" si="38">L119</f>
        <v>101.1</v>
      </c>
      <c r="I119" s="12">
        <v>100</v>
      </c>
      <c r="J119" s="12">
        <v>1.1000000000000001</v>
      </c>
      <c r="K119" s="12"/>
      <c r="L119" s="12">
        <f>J119+I119+K119</f>
        <v>101.1</v>
      </c>
      <c r="M119" s="63">
        <f>Q119</f>
        <v>0</v>
      </c>
      <c r="N119" s="63">
        <v>0</v>
      </c>
      <c r="O119" s="63">
        <v>0</v>
      </c>
      <c r="P119" s="63">
        <v>0</v>
      </c>
      <c r="Q119" s="63">
        <f>O119+N119</f>
        <v>0</v>
      </c>
      <c r="R119" s="64">
        <v>0</v>
      </c>
      <c r="S119" s="377">
        <v>0</v>
      </c>
      <c r="T119" s="375"/>
    </row>
    <row r="120" spans="1:21" ht="44.25" customHeight="1">
      <c r="A120" s="507"/>
      <c r="B120" s="530"/>
      <c r="C120" s="102" t="s">
        <v>234</v>
      </c>
      <c r="D120" s="81" t="s">
        <v>235</v>
      </c>
      <c r="E120" s="81" t="s">
        <v>236</v>
      </c>
      <c r="F120" s="63">
        <v>15</v>
      </c>
      <c r="G120" s="51" t="s">
        <v>663</v>
      </c>
      <c r="H120" s="40">
        <v>2014.1</v>
      </c>
      <c r="I120" s="12">
        <v>1980</v>
      </c>
      <c r="J120" s="12">
        <v>34.1</v>
      </c>
      <c r="K120" s="12"/>
      <c r="L120" s="12">
        <f t="shared" ref="L120:L128" si="39">J120+I120+K120</f>
        <v>2014.1</v>
      </c>
      <c r="M120" s="63">
        <f t="shared" ref="M120:M128" si="40">Q120</f>
        <v>502.51499999999999</v>
      </c>
      <c r="N120" s="63">
        <v>495</v>
      </c>
      <c r="O120" s="63">
        <v>7.5149999999999997</v>
      </c>
      <c r="P120" s="63"/>
      <c r="Q120" s="63">
        <f t="shared" ref="Q120:Q128" si="41">O120+N120</f>
        <v>502.51499999999999</v>
      </c>
      <c r="R120" s="64">
        <v>11</v>
      </c>
      <c r="S120" s="377">
        <v>11</v>
      </c>
      <c r="T120" s="375"/>
    </row>
    <row r="121" spans="1:21" ht="24">
      <c r="A121" s="507"/>
      <c r="B121" s="530"/>
      <c r="C121" s="102" t="s">
        <v>237</v>
      </c>
      <c r="D121" s="81" t="s">
        <v>238</v>
      </c>
      <c r="E121" s="81" t="s">
        <v>239</v>
      </c>
      <c r="F121" s="63">
        <v>10</v>
      </c>
      <c r="G121" s="64">
        <v>20</v>
      </c>
      <c r="H121" s="40">
        <v>204</v>
      </c>
      <c r="I121" s="12">
        <v>200</v>
      </c>
      <c r="J121" s="12">
        <v>4</v>
      </c>
      <c r="K121" s="12"/>
      <c r="L121" s="12">
        <f t="shared" si="39"/>
        <v>204</v>
      </c>
      <c r="M121" s="63">
        <f t="shared" si="40"/>
        <v>0</v>
      </c>
      <c r="N121" s="63"/>
      <c r="O121" s="63"/>
      <c r="P121" s="63"/>
      <c r="Q121" s="63">
        <f t="shared" si="41"/>
        <v>0</v>
      </c>
      <c r="R121" s="64">
        <v>0</v>
      </c>
      <c r="S121" s="377">
        <v>0</v>
      </c>
      <c r="T121" s="375"/>
    </row>
    <row r="122" spans="1:21" ht="36">
      <c r="A122" s="507"/>
      <c r="B122" s="530"/>
      <c r="C122" s="102" t="s">
        <v>240</v>
      </c>
      <c r="D122" s="81" t="s">
        <v>241</v>
      </c>
      <c r="E122" s="81" t="s">
        <v>242</v>
      </c>
      <c r="F122" s="63">
        <v>50</v>
      </c>
      <c r="G122" s="64">
        <v>1</v>
      </c>
      <c r="H122" s="40">
        <f t="shared" si="38"/>
        <v>50.6</v>
      </c>
      <c r="I122" s="12">
        <v>50</v>
      </c>
      <c r="J122" s="12">
        <v>0.6</v>
      </c>
      <c r="K122" s="12"/>
      <c r="L122" s="12">
        <f t="shared" si="39"/>
        <v>50.6</v>
      </c>
      <c r="M122" s="63">
        <f t="shared" si="40"/>
        <v>0</v>
      </c>
      <c r="N122" s="63"/>
      <c r="O122" s="63"/>
      <c r="P122" s="63"/>
      <c r="Q122" s="63">
        <f>O122+N122</f>
        <v>0</v>
      </c>
      <c r="R122" s="64">
        <v>0</v>
      </c>
      <c r="S122" s="377">
        <v>0</v>
      </c>
      <c r="T122" s="375"/>
    </row>
    <row r="123" spans="1:21" ht="24">
      <c r="A123" s="507"/>
      <c r="B123" s="530"/>
      <c r="C123" s="102" t="s">
        <v>243</v>
      </c>
      <c r="D123" s="81" t="s">
        <v>244</v>
      </c>
      <c r="E123" s="81" t="s">
        <v>245</v>
      </c>
      <c r="F123" s="63">
        <v>10</v>
      </c>
      <c r="G123" s="69">
        <v>11</v>
      </c>
      <c r="H123" s="40">
        <v>1278.9000000000001</v>
      </c>
      <c r="I123" s="12">
        <v>1260</v>
      </c>
      <c r="J123" s="12">
        <v>18.899999999999999</v>
      </c>
      <c r="K123" s="12"/>
      <c r="L123" s="12">
        <f t="shared" si="39"/>
        <v>1278.9000000000001</v>
      </c>
      <c r="M123" s="63">
        <f t="shared" si="40"/>
        <v>273.20999999999998</v>
      </c>
      <c r="N123" s="63">
        <v>270</v>
      </c>
      <c r="O123" s="63">
        <v>3.21</v>
      </c>
      <c r="P123" s="63"/>
      <c r="Q123" s="63">
        <f t="shared" si="41"/>
        <v>273.20999999999998</v>
      </c>
      <c r="R123" s="64">
        <v>9</v>
      </c>
      <c r="S123" s="377">
        <v>9</v>
      </c>
      <c r="T123" s="375"/>
    </row>
    <row r="124" spans="1:21" ht="24">
      <c r="A124" s="507"/>
      <c r="B124" s="530"/>
      <c r="C124" s="102" t="s">
        <v>246</v>
      </c>
      <c r="D124" s="81" t="s">
        <v>247</v>
      </c>
      <c r="E124" s="81" t="s">
        <v>248</v>
      </c>
      <c r="F124" s="63">
        <v>5</v>
      </c>
      <c r="G124" s="64">
        <v>200</v>
      </c>
      <c r="H124" s="40">
        <v>1014</v>
      </c>
      <c r="I124" s="12">
        <v>1000</v>
      </c>
      <c r="J124" s="12">
        <v>14</v>
      </c>
      <c r="K124" s="12"/>
      <c r="L124" s="12">
        <f t="shared" si="39"/>
        <v>1014</v>
      </c>
      <c r="M124" s="63">
        <f t="shared" si="40"/>
        <v>110.765</v>
      </c>
      <c r="N124" s="63">
        <v>110</v>
      </c>
      <c r="O124" s="63">
        <v>0.76500000000000001</v>
      </c>
      <c r="P124" s="63"/>
      <c r="Q124" s="63">
        <f t="shared" si="41"/>
        <v>110.765</v>
      </c>
      <c r="R124" s="64">
        <v>22</v>
      </c>
      <c r="S124" s="377">
        <v>8</v>
      </c>
      <c r="T124" s="375"/>
    </row>
    <row r="125" spans="1:21">
      <c r="A125" s="507"/>
      <c r="B125" s="530"/>
      <c r="C125" s="568" t="s">
        <v>249</v>
      </c>
      <c r="D125" s="563" t="s">
        <v>250</v>
      </c>
      <c r="E125" s="563" t="s">
        <v>251</v>
      </c>
      <c r="F125" s="85">
        <v>6.8358999999999996</v>
      </c>
      <c r="G125" s="64">
        <v>53</v>
      </c>
      <c r="H125" s="40">
        <v>4416.8</v>
      </c>
      <c r="I125" s="12">
        <v>4347.5</v>
      </c>
      <c r="J125" s="12">
        <v>69.3</v>
      </c>
      <c r="K125" s="12"/>
      <c r="L125" s="12">
        <v>4416.8</v>
      </c>
      <c r="M125" s="63">
        <v>978.6</v>
      </c>
      <c r="N125" s="63">
        <v>963.9</v>
      </c>
      <c r="O125" s="63">
        <v>14.7</v>
      </c>
      <c r="P125" s="63"/>
      <c r="Q125" s="63">
        <v>978.6</v>
      </c>
      <c r="R125" s="64">
        <v>50</v>
      </c>
      <c r="S125" s="377">
        <v>48</v>
      </c>
      <c r="T125" s="375"/>
    </row>
    <row r="126" spans="1:21">
      <c r="A126" s="507"/>
      <c r="B126" s="530"/>
      <c r="C126" s="569"/>
      <c r="D126" s="565"/>
      <c r="E126" s="565"/>
      <c r="F126" s="85">
        <v>7.59544</v>
      </c>
      <c r="G126" s="64">
        <v>92</v>
      </c>
      <c r="H126" s="40">
        <v>8519.9</v>
      </c>
      <c r="I126" s="12">
        <v>8385.5</v>
      </c>
      <c r="J126" s="12">
        <v>134.4</v>
      </c>
      <c r="K126" s="12"/>
      <c r="L126" s="12">
        <v>8519.9</v>
      </c>
      <c r="M126" s="63">
        <v>1942.6999999999998</v>
      </c>
      <c r="N126" s="63">
        <v>1914.1</v>
      </c>
      <c r="O126" s="63">
        <v>28.6</v>
      </c>
      <c r="P126" s="63"/>
      <c r="Q126" s="63">
        <v>1942.6999999999998</v>
      </c>
      <c r="R126" s="64">
        <v>85</v>
      </c>
      <c r="S126" s="377">
        <v>84</v>
      </c>
      <c r="T126" s="375"/>
    </row>
    <row r="127" spans="1:21" ht="36">
      <c r="A127" s="507"/>
      <c r="B127" s="530"/>
      <c r="C127" s="102" t="s">
        <v>252</v>
      </c>
      <c r="D127" s="81" t="s">
        <v>253</v>
      </c>
      <c r="E127" s="81" t="s">
        <v>254</v>
      </c>
      <c r="F127" s="63">
        <v>20</v>
      </c>
      <c r="G127" s="64">
        <v>10</v>
      </c>
      <c r="H127" s="40">
        <f t="shared" si="38"/>
        <v>203.6</v>
      </c>
      <c r="I127" s="12">
        <v>200</v>
      </c>
      <c r="J127" s="12">
        <v>3.6</v>
      </c>
      <c r="K127" s="12"/>
      <c r="L127" s="12">
        <f t="shared" si="39"/>
        <v>203.6</v>
      </c>
      <c r="M127" s="63">
        <f t="shared" si="40"/>
        <v>0</v>
      </c>
      <c r="N127" s="63">
        <v>0</v>
      </c>
      <c r="O127" s="63">
        <v>0</v>
      </c>
      <c r="P127" s="63">
        <v>0</v>
      </c>
      <c r="Q127" s="63">
        <f t="shared" si="41"/>
        <v>0</v>
      </c>
      <c r="R127" s="64">
        <v>0</v>
      </c>
      <c r="S127" s="377">
        <v>0</v>
      </c>
      <c r="T127" s="375"/>
    </row>
    <row r="128" spans="1:21" ht="47.25" customHeight="1">
      <c r="A128" s="507"/>
      <c r="B128" s="531"/>
      <c r="C128" s="102" t="s">
        <v>255</v>
      </c>
      <c r="D128" s="81"/>
      <c r="E128" s="81" t="s">
        <v>256</v>
      </c>
      <c r="F128" s="63">
        <v>5</v>
      </c>
      <c r="G128" s="64">
        <v>130</v>
      </c>
      <c r="H128" s="40">
        <f t="shared" si="38"/>
        <v>665.6</v>
      </c>
      <c r="I128" s="12">
        <v>650</v>
      </c>
      <c r="J128" s="12">
        <v>15.6</v>
      </c>
      <c r="K128" s="12"/>
      <c r="L128" s="12">
        <f t="shared" si="39"/>
        <v>665.6</v>
      </c>
      <c r="M128" s="63">
        <f t="shared" si="40"/>
        <v>458.20499999999998</v>
      </c>
      <c r="N128" s="63">
        <v>455</v>
      </c>
      <c r="O128" s="63">
        <v>3.2050000000000001</v>
      </c>
      <c r="P128" s="63"/>
      <c r="Q128" s="63">
        <f t="shared" si="41"/>
        <v>458.20499999999998</v>
      </c>
      <c r="R128" s="64">
        <v>91</v>
      </c>
      <c r="S128" s="377">
        <v>8</v>
      </c>
      <c r="T128" s="375"/>
    </row>
    <row r="129" spans="1:21" s="11" customFormat="1">
      <c r="A129" s="65"/>
      <c r="B129" s="77" t="s">
        <v>23</v>
      </c>
      <c r="C129" s="121"/>
      <c r="D129" s="38"/>
      <c r="E129" s="38"/>
      <c r="F129" s="65"/>
      <c r="G129" s="65"/>
      <c r="H129" s="38">
        <f>SUM(H119:H128)</f>
        <v>18468.599999999999</v>
      </c>
      <c r="I129" s="38">
        <f t="shared" ref="I129:Q129" si="42">SUM(I119:I128)</f>
        <v>18173</v>
      </c>
      <c r="J129" s="38">
        <f t="shared" si="42"/>
        <v>295.60000000000002</v>
      </c>
      <c r="K129" s="38">
        <f t="shared" si="42"/>
        <v>0</v>
      </c>
      <c r="L129" s="38">
        <f t="shared" si="42"/>
        <v>18468.599999999999</v>
      </c>
      <c r="M129" s="38">
        <f t="shared" si="42"/>
        <v>4265.9949999999999</v>
      </c>
      <c r="N129" s="38">
        <f t="shared" si="42"/>
        <v>4208</v>
      </c>
      <c r="O129" s="38">
        <f t="shared" si="42"/>
        <v>57.994999999999997</v>
      </c>
      <c r="P129" s="38">
        <f t="shared" si="42"/>
        <v>0</v>
      </c>
      <c r="Q129" s="38">
        <f t="shared" si="42"/>
        <v>4265.9949999999999</v>
      </c>
      <c r="R129" s="38"/>
      <c r="S129" s="179"/>
      <c r="T129" s="380"/>
      <c r="U129" s="198"/>
    </row>
    <row r="130" spans="1:21" ht="102" customHeight="1">
      <c r="A130" s="64" t="s">
        <v>52</v>
      </c>
      <c r="B130" s="68" t="s">
        <v>257</v>
      </c>
      <c r="C130" s="68" t="s">
        <v>258</v>
      </c>
      <c r="D130" s="57" t="s">
        <v>259</v>
      </c>
      <c r="E130" s="57" t="s">
        <v>260</v>
      </c>
      <c r="F130" s="63">
        <v>12.5</v>
      </c>
      <c r="G130" s="64">
        <v>5</v>
      </c>
      <c r="H130" s="40">
        <f>L130</f>
        <v>761.7</v>
      </c>
      <c r="I130" s="66">
        <v>750</v>
      </c>
      <c r="J130" s="66">
        <v>11.7</v>
      </c>
      <c r="K130" s="66"/>
      <c r="L130" s="66">
        <f>J130+I130</f>
        <v>761.7</v>
      </c>
      <c r="M130" s="63">
        <f>Q130</f>
        <v>190.25</v>
      </c>
      <c r="N130" s="63">
        <v>187.5</v>
      </c>
      <c r="O130" s="63">
        <v>2.75</v>
      </c>
      <c r="P130" s="63"/>
      <c r="Q130" s="63">
        <f>O130+N130</f>
        <v>190.25</v>
      </c>
      <c r="R130" s="64">
        <v>5</v>
      </c>
      <c r="S130" s="377">
        <v>5</v>
      </c>
      <c r="T130" s="375"/>
    </row>
    <row r="131" spans="1:21" s="11" customFormat="1">
      <c r="A131" s="65"/>
      <c r="B131" s="77" t="s">
        <v>23</v>
      </c>
      <c r="C131" s="77"/>
      <c r="D131" s="65"/>
      <c r="E131" s="65"/>
      <c r="F131" s="65"/>
      <c r="G131" s="65"/>
      <c r="H131" s="65">
        <f>SUM(H130)</f>
        <v>761.7</v>
      </c>
      <c r="I131" s="65">
        <f t="shared" ref="I131:Q131" si="43">SUM(I130)</f>
        <v>750</v>
      </c>
      <c r="J131" s="65">
        <f t="shared" si="43"/>
        <v>11.7</v>
      </c>
      <c r="K131" s="65">
        <f t="shared" si="43"/>
        <v>0</v>
      </c>
      <c r="L131" s="65">
        <f t="shared" si="43"/>
        <v>761.7</v>
      </c>
      <c r="M131" s="65">
        <f t="shared" si="43"/>
        <v>190.25</v>
      </c>
      <c r="N131" s="65">
        <f t="shared" si="43"/>
        <v>187.5</v>
      </c>
      <c r="O131" s="65">
        <f t="shared" si="43"/>
        <v>2.75</v>
      </c>
      <c r="P131" s="65">
        <f t="shared" si="43"/>
        <v>0</v>
      </c>
      <c r="Q131" s="65">
        <f t="shared" si="43"/>
        <v>190.25</v>
      </c>
      <c r="R131" s="65"/>
      <c r="S131" s="175"/>
      <c r="T131" s="380"/>
      <c r="U131" s="198"/>
    </row>
    <row r="132" spans="1:21" ht="49.9" customHeight="1">
      <c r="A132" s="507" t="s">
        <v>69</v>
      </c>
      <c r="B132" s="506" t="s">
        <v>261</v>
      </c>
      <c r="C132" s="68" t="s">
        <v>262</v>
      </c>
      <c r="D132" s="57" t="s">
        <v>263</v>
      </c>
      <c r="E132" s="57" t="s">
        <v>264</v>
      </c>
      <c r="F132" s="63">
        <v>5</v>
      </c>
      <c r="G132" s="64">
        <v>0</v>
      </c>
      <c r="H132" s="40">
        <f>L132</f>
        <v>0</v>
      </c>
      <c r="I132" s="12"/>
      <c r="J132" s="12"/>
      <c r="K132" s="12"/>
      <c r="L132" s="12">
        <f>I132+J132+K132</f>
        <v>0</v>
      </c>
      <c r="M132" s="63">
        <f>Q132</f>
        <v>0</v>
      </c>
      <c r="N132" s="63">
        <v>0</v>
      </c>
      <c r="O132" s="63">
        <v>0</v>
      </c>
      <c r="P132" s="63">
        <v>0</v>
      </c>
      <c r="Q132" s="63">
        <f>N132+O132+P132</f>
        <v>0</v>
      </c>
      <c r="R132" s="24">
        <v>0</v>
      </c>
      <c r="S132" s="177">
        <v>0</v>
      </c>
      <c r="T132" s="375"/>
    </row>
    <row r="133" spans="1:21" ht="73.5" customHeight="1">
      <c r="A133" s="507"/>
      <c r="B133" s="506"/>
      <c r="C133" s="68" t="s">
        <v>265</v>
      </c>
      <c r="D133" s="57" t="s">
        <v>266</v>
      </c>
      <c r="E133" s="57" t="s">
        <v>267</v>
      </c>
      <c r="F133" s="63" t="s">
        <v>666</v>
      </c>
      <c r="G133" s="69">
        <v>3700</v>
      </c>
      <c r="H133" s="40">
        <f>L133</f>
        <v>7033.4</v>
      </c>
      <c r="I133" s="12">
        <v>7033.4</v>
      </c>
      <c r="J133" s="12"/>
      <c r="K133" s="12"/>
      <c r="L133" s="12">
        <f>I133+J133+K133</f>
        <v>7033.4</v>
      </c>
      <c r="M133" s="63">
        <f>Q133</f>
        <v>0</v>
      </c>
      <c r="N133" s="63">
        <v>0</v>
      </c>
      <c r="O133" s="63">
        <v>0</v>
      </c>
      <c r="P133" s="63">
        <v>0</v>
      </c>
      <c r="Q133" s="63">
        <f>O133+N133</f>
        <v>0</v>
      </c>
      <c r="R133" s="24">
        <v>0</v>
      </c>
      <c r="S133" s="177">
        <v>0</v>
      </c>
      <c r="T133" s="375"/>
    </row>
    <row r="134" spans="1:21" s="19" customFormat="1" ht="17.25" customHeight="1">
      <c r="A134" s="86"/>
      <c r="B134" s="122" t="s">
        <v>23</v>
      </c>
      <c r="C134" s="122"/>
      <c r="D134" s="42"/>
      <c r="E134" s="42"/>
      <c r="F134" s="86"/>
      <c r="G134" s="86"/>
      <c r="H134" s="42">
        <f>SUM(H132:H133)</f>
        <v>7033.4</v>
      </c>
      <c r="I134" s="42">
        <f t="shared" ref="I134:Q134" si="44">SUM(I132:I133)</f>
        <v>7033.4</v>
      </c>
      <c r="J134" s="42">
        <f t="shared" si="44"/>
        <v>0</v>
      </c>
      <c r="K134" s="42">
        <f t="shared" si="44"/>
        <v>0</v>
      </c>
      <c r="L134" s="42">
        <f t="shared" si="44"/>
        <v>7033.4</v>
      </c>
      <c r="M134" s="42">
        <f t="shared" si="44"/>
        <v>0</v>
      </c>
      <c r="N134" s="42">
        <f t="shared" si="44"/>
        <v>0</v>
      </c>
      <c r="O134" s="42">
        <f t="shared" si="44"/>
        <v>0</v>
      </c>
      <c r="P134" s="42">
        <f t="shared" si="44"/>
        <v>0</v>
      </c>
      <c r="Q134" s="42">
        <f t="shared" si="44"/>
        <v>0</v>
      </c>
      <c r="R134" s="42"/>
      <c r="S134" s="227"/>
      <c r="T134" s="86"/>
      <c r="U134" s="450"/>
    </row>
    <row r="135" spans="1:21" ht="38.25" customHeight="1">
      <c r="A135" s="507" t="s">
        <v>268</v>
      </c>
      <c r="B135" s="522" t="s">
        <v>810</v>
      </c>
      <c r="C135" s="529" t="s">
        <v>811</v>
      </c>
      <c r="D135" s="525" t="s">
        <v>271</v>
      </c>
      <c r="E135" s="525" t="s">
        <v>272</v>
      </c>
      <c r="F135" s="99">
        <v>161.77199999999999</v>
      </c>
      <c r="G135" s="51" t="s">
        <v>762</v>
      </c>
      <c r="H135" s="40">
        <v>3619.8</v>
      </c>
      <c r="I135" s="12">
        <v>3559</v>
      </c>
      <c r="J135" s="12">
        <v>60.8</v>
      </c>
      <c r="K135" s="12"/>
      <c r="L135" s="12">
        <f>J135+I135+K135</f>
        <v>3619.8</v>
      </c>
      <c r="M135" s="63">
        <f>Q135</f>
        <v>26.274999999999999</v>
      </c>
      <c r="N135" s="63">
        <v>25.99</v>
      </c>
      <c r="O135" s="63">
        <v>0.28499999999999998</v>
      </c>
      <c r="P135" s="63"/>
      <c r="Q135" s="63">
        <f>O135+N135</f>
        <v>26.274999999999999</v>
      </c>
      <c r="R135" s="51" t="s">
        <v>445</v>
      </c>
      <c r="S135" s="218" t="s">
        <v>445</v>
      </c>
      <c r="T135" s="375"/>
    </row>
    <row r="136" spans="1:21" ht="32.25" customHeight="1">
      <c r="A136" s="507"/>
      <c r="B136" s="524"/>
      <c r="C136" s="531"/>
      <c r="D136" s="527"/>
      <c r="E136" s="527"/>
      <c r="F136" s="99">
        <v>215.696</v>
      </c>
      <c r="G136" s="51" t="s">
        <v>772</v>
      </c>
      <c r="H136" s="40">
        <v>1097</v>
      </c>
      <c r="I136" s="12">
        <v>1078.5</v>
      </c>
      <c r="J136" s="12">
        <v>18.5</v>
      </c>
      <c r="K136" s="12"/>
      <c r="L136" s="12">
        <f>J136+I136+K136</f>
        <v>1097</v>
      </c>
      <c r="M136" s="63">
        <f>Q136</f>
        <v>0</v>
      </c>
      <c r="N136" s="63">
        <v>0</v>
      </c>
      <c r="O136" s="63">
        <v>0</v>
      </c>
      <c r="P136" s="63"/>
      <c r="Q136" s="63">
        <v>0</v>
      </c>
      <c r="R136" s="51" t="s">
        <v>38</v>
      </c>
      <c r="S136" s="218" t="s">
        <v>38</v>
      </c>
      <c r="T136" s="375"/>
    </row>
    <row r="137" spans="1:21" ht="76.5">
      <c r="A137" s="507"/>
      <c r="B137" s="123" t="s">
        <v>812</v>
      </c>
      <c r="C137" s="124" t="s">
        <v>813</v>
      </c>
      <c r="D137" s="57" t="s">
        <v>274</v>
      </c>
      <c r="E137" s="57" t="s">
        <v>275</v>
      </c>
      <c r="F137" s="85">
        <v>21.590399999999999</v>
      </c>
      <c r="G137" s="69">
        <v>55</v>
      </c>
      <c r="H137" s="40">
        <v>14406.4</v>
      </c>
      <c r="I137" s="12">
        <v>14249.7</v>
      </c>
      <c r="J137" s="12">
        <v>156.69999999999999</v>
      </c>
      <c r="K137" s="12"/>
      <c r="L137" s="12">
        <f>J137+I137+K137</f>
        <v>14406.400000000001</v>
      </c>
      <c r="M137" s="63">
        <f>Q137</f>
        <v>3427.5790000000002</v>
      </c>
      <c r="N137" s="63">
        <v>3390.982</v>
      </c>
      <c r="O137" s="63">
        <v>36.597000000000001</v>
      </c>
      <c r="P137" s="63"/>
      <c r="Q137" s="63">
        <f>O137+N137</f>
        <v>3427.5790000000002</v>
      </c>
      <c r="R137" s="64" t="s">
        <v>763</v>
      </c>
      <c r="S137" s="377" t="s">
        <v>669</v>
      </c>
      <c r="T137" s="375"/>
    </row>
    <row r="138" spans="1:21" ht="69.599999999999994" customHeight="1">
      <c r="A138" s="507"/>
      <c r="B138" s="123" t="s">
        <v>814</v>
      </c>
      <c r="C138" s="68" t="s">
        <v>276</v>
      </c>
      <c r="D138" s="57" t="s">
        <v>277</v>
      </c>
      <c r="E138" s="57" t="s">
        <v>278</v>
      </c>
      <c r="F138" s="99">
        <v>26.988</v>
      </c>
      <c r="G138" s="69">
        <v>23</v>
      </c>
      <c r="H138" s="40">
        <f>L138</f>
        <v>7530.5999999999995</v>
      </c>
      <c r="I138" s="12">
        <v>7448.7</v>
      </c>
      <c r="J138" s="12">
        <v>81.900000000000006</v>
      </c>
      <c r="K138" s="12"/>
      <c r="L138" s="12">
        <f>J138+I138+K138</f>
        <v>7530.5999999999995</v>
      </c>
      <c r="M138" s="63">
        <f>Q138</f>
        <v>1617.114</v>
      </c>
      <c r="N138" s="63">
        <v>1599.52</v>
      </c>
      <c r="O138" s="63">
        <v>17.594000000000001</v>
      </c>
      <c r="P138" s="63"/>
      <c r="Q138" s="63">
        <f>O138+N138</f>
        <v>1617.114</v>
      </c>
      <c r="R138" s="51" t="s">
        <v>670</v>
      </c>
      <c r="S138" s="218" t="s">
        <v>670</v>
      </c>
      <c r="T138" s="375"/>
    </row>
    <row r="139" spans="1:21" ht="76.5">
      <c r="A139" s="507"/>
      <c r="B139" s="123" t="s">
        <v>815</v>
      </c>
      <c r="C139" s="68" t="s">
        <v>279</v>
      </c>
      <c r="D139" s="57" t="s">
        <v>280</v>
      </c>
      <c r="E139" s="57" t="s">
        <v>281</v>
      </c>
      <c r="F139" s="51" t="s">
        <v>671</v>
      </c>
      <c r="G139" s="69">
        <v>223</v>
      </c>
      <c r="H139" s="40">
        <f>L139</f>
        <v>27373.8</v>
      </c>
      <c r="I139" s="12">
        <v>26982.6</v>
      </c>
      <c r="J139" s="12">
        <v>391.2</v>
      </c>
      <c r="K139" s="12"/>
      <c r="L139" s="12">
        <f>J139+I139+K139</f>
        <v>27373.8</v>
      </c>
      <c r="M139" s="63">
        <f>Q139</f>
        <v>6319.3</v>
      </c>
      <c r="N139" s="63">
        <v>6241.5</v>
      </c>
      <c r="O139" s="63">
        <v>77.8</v>
      </c>
      <c r="P139" s="63"/>
      <c r="Q139" s="63">
        <f>O139+N139</f>
        <v>6319.3</v>
      </c>
      <c r="R139" s="64" t="s">
        <v>894</v>
      </c>
      <c r="S139" s="218" t="s">
        <v>895</v>
      </c>
      <c r="T139" s="375"/>
    </row>
    <row r="140" spans="1:21" s="11" customFormat="1" ht="20.25" customHeight="1">
      <c r="A140" s="65"/>
      <c r="B140" s="77" t="s">
        <v>23</v>
      </c>
      <c r="C140" s="77"/>
      <c r="D140" s="38"/>
      <c r="E140" s="38"/>
      <c r="F140" s="65"/>
      <c r="G140" s="65"/>
      <c r="H140" s="38">
        <f>SUM(H135:H139)</f>
        <v>54027.6</v>
      </c>
      <c r="I140" s="38">
        <f t="shared" ref="I140:Q140" si="45">SUM(I135:I139)</f>
        <v>53318.5</v>
      </c>
      <c r="J140" s="38">
        <f t="shared" si="45"/>
        <v>709.09999999999991</v>
      </c>
      <c r="K140" s="38">
        <f t="shared" si="45"/>
        <v>0</v>
      </c>
      <c r="L140" s="38">
        <f t="shared" si="45"/>
        <v>54027.6</v>
      </c>
      <c r="M140" s="38">
        <f t="shared" si="45"/>
        <v>11390.268</v>
      </c>
      <c r="N140" s="38">
        <f>SUM(N135:N139)</f>
        <v>11257.992</v>
      </c>
      <c r="O140" s="38">
        <f t="shared" si="45"/>
        <v>132.27600000000001</v>
      </c>
      <c r="P140" s="38">
        <f t="shared" si="45"/>
        <v>0</v>
      </c>
      <c r="Q140" s="38">
        <f t="shared" si="45"/>
        <v>11390.268</v>
      </c>
      <c r="R140" s="38"/>
      <c r="S140" s="179"/>
      <c r="T140" s="380"/>
      <c r="U140" s="198"/>
    </row>
    <row r="141" spans="1:21" ht="60">
      <c r="A141" s="507" t="s">
        <v>282</v>
      </c>
      <c r="B141" s="529" t="s">
        <v>283</v>
      </c>
      <c r="C141" s="102" t="s">
        <v>284</v>
      </c>
      <c r="D141" s="81" t="s">
        <v>285</v>
      </c>
      <c r="E141" s="81" t="s">
        <v>286</v>
      </c>
      <c r="F141" s="63" t="s">
        <v>728</v>
      </c>
      <c r="G141" s="69" t="s">
        <v>729</v>
      </c>
      <c r="H141" s="40">
        <v>2515.9</v>
      </c>
      <c r="I141" s="12">
        <v>2488.6</v>
      </c>
      <c r="J141" s="12">
        <v>27.3</v>
      </c>
      <c r="K141" s="12"/>
      <c r="L141" s="12">
        <f t="shared" ref="L141:L146" si="46">J141+I141+K141</f>
        <v>2515.9</v>
      </c>
      <c r="M141" s="63">
        <f>Q141</f>
        <v>0</v>
      </c>
      <c r="N141" s="63"/>
      <c r="O141" s="63"/>
      <c r="P141" s="63"/>
      <c r="Q141" s="63">
        <f t="shared" ref="Q141:Q146" si="47">O141+N141</f>
        <v>0</v>
      </c>
      <c r="R141" s="24">
        <v>0</v>
      </c>
      <c r="S141" s="177">
        <v>0</v>
      </c>
      <c r="T141" s="375"/>
    </row>
    <row r="142" spans="1:21">
      <c r="A142" s="507"/>
      <c r="B142" s="530"/>
      <c r="C142" s="575" t="s">
        <v>287</v>
      </c>
      <c r="D142" s="563" t="s">
        <v>288</v>
      </c>
      <c r="E142" s="563" t="s">
        <v>289</v>
      </c>
      <c r="F142" s="63">
        <v>5</v>
      </c>
      <c r="G142" s="64">
        <v>2880</v>
      </c>
      <c r="H142" s="40">
        <v>14717.5</v>
      </c>
      <c r="I142" s="66">
        <v>14400</v>
      </c>
      <c r="J142" s="66">
        <v>317.5</v>
      </c>
      <c r="K142" s="66"/>
      <c r="L142" s="12">
        <f t="shared" si="46"/>
        <v>14717.5</v>
      </c>
      <c r="M142" s="63">
        <f>Q142</f>
        <v>128.4</v>
      </c>
      <c r="N142" s="63"/>
      <c r="O142" s="63">
        <v>128.4</v>
      </c>
      <c r="P142" s="63"/>
      <c r="Q142" s="63">
        <f t="shared" si="47"/>
        <v>128.4</v>
      </c>
      <c r="R142" s="24">
        <v>0</v>
      </c>
      <c r="S142" s="177">
        <v>0</v>
      </c>
      <c r="T142" s="375"/>
    </row>
    <row r="143" spans="1:21">
      <c r="A143" s="507"/>
      <c r="B143" s="530"/>
      <c r="C143" s="576"/>
      <c r="D143" s="565"/>
      <c r="E143" s="565"/>
      <c r="F143" s="63">
        <v>10</v>
      </c>
      <c r="G143" s="64">
        <v>260</v>
      </c>
      <c r="H143" s="40">
        <v>2657.3</v>
      </c>
      <c r="I143" s="66">
        <v>2600</v>
      </c>
      <c r="J143" s="66">
        <v>57.3</v>
      </c>
      <c r="K143" s="66"/>
      <c r="L143" s="12">
        <f t="shared" si="46"/>
        <v>2657.3</v>
      </c>
      <c r="M143" s="63">
        <v>0</v>
      </c>
      <c r="N143" s="63"/>
      <c r="O143" s="63">
        <v>0</v>
      </c>
      <c r="P143" s="63"/>
      <c r="Q143" s="63">
        <f t="shared" si="47"/>
        <v>0</v>
      </c>
      <c r="R143" s="24">
        <v>0</v>
      </c>
      <c r="S143" s="177">
        <v>0</v>
      </c>
      <c r="T143" s="375"/>
    </row>
    <row r="144" spans="1:21" ht="60">
      <c r="A144" s="507"/>
      <c r="B144" s="530"/>
      <c r="C144" s="102" t="s">
        <v>290</v>
      </c>
      <c r="D144" s="81" t="s">
        <v>291</v>
      </c>
      <c r="E144" s="81" t="s">
        <v>292</v>
      </c>
      <c r="F144" s="63">
        <v>10</v>
      </c>
      <c r="G144" s="64">
        <v>197</v>
      </c>
      <c r="H144" s="40">
        <f>L144</f>
        <v>23947.3</v>
      </c>
      <c r="I144" s="66">
        <v>23640</v>
      </c>
      <c r="J144" s="66">
        <v>307.3</v>
      </c>
      <c r="K144" s="66"/>
      <c r="L144" s="12">
        <f t="shared" si="46"/>
        <v>23947.3</v>
      </c>
      <c r="M144" s="63">
        <f>Q144</f>
        <v>5937.81</v>
      </c>
      <c r="N144" s="66">
        <v>5870</v>
      </c>
      <c r="O144" s="63">
        <v>67.81</v>
      </c>
      <c r="P144" s="63"/>
      <c r="Q144" s="63">
        <f t="shared" si="47"/>
        <v>5937.81</v>
      </c>
      <c r="R144" s="55" t="s">
        <v>766</v>
      </c>
      <c r="S144" s="218" t="s">
        <v>896</v>
      </c>
      <c r="T144" s="375"/>
    </row>
    <row r="145" spans="1:21" ht="72">
      <c r="A145" s="507"/>
      <c r="B145" s="530"/>
      <c r="C145" s="102" t="s">
        <v>293</v>
      </c>
      <c r="D145" s="81" t="s">
        <v>294</v>
      </c>
      <c r="E145" s="81" t="s">
        <v>295</v>
      </c>
      <c r="F145" s="63" t="s">
        <v>675</v>
      </c>
      <c r="G145" s="69">
        <v>110</v>
      </c>
      <c r="H145" s="40">
        <f>L145</f>
        <v>3544.4</v>
      </c>
      <c r="I145" s="12">
        <v>3492</v>
      </c>
      <c r="J145" s="12">
        <v>52.4</v>
      </c>
      <c r="K145" s="12"/>
      <c r="L145" s="12">
        <f t="shared" si="46"/>
        <v>3544.4</v>
      </c>
      <c r="M145" s="63">
        <f>Q145</f>
        <v>2052.5940000000001</v>
      </c>
      <c r="N145" s="63">
        <v>2045.77</v>
      </c>
      <c r="O145" s="63">
        <v>6.8239999999999998</v>
      </c>
      <c r="P145" s="63"/>
      <c r="Q145" s="63">
        <f t="shared" si="47"/>
        <v>2052.5940000000001</v>
      </c>
      <c r="R145" s="24">
        <v>25</v>
      </c>
      <c r="S145" s="177">
        <v>4</v>
      </c>
      <c r="T145" s="375"/>
    </row>
    <row r="146" spans="1:21" ht="72">
      <c r="A146" s="507"/>
      <c r="B146" s="531"/>
      <c r="C146" s="102" t="s">
        <v>296</v>
      </c>
      <c r="D146" s="81" t="s">
        <v>297</v>
      </c>
      <c r="E146" s="81" t="s">
        <v>298</v>
      </c>
      <c r="F146" s="63" t="s">
        <v>676</v>
      </c>
      <c r="G146" s="69">
        <v>79</v>
      </c>
      <c r="H146" s="40">
        <f>L146</f>
        <v>687.9</v>
      </c>
      <c r="I146" s="12">
        <v>674.4</v>
      </c>
      <c r="J146" s="12">
        <v>13.5</v>
      </c>
      <c r="K146" s="12"/>
      <c r="L146" s="12">
        <f t="shared" si="46"/>
        <v>687.9</v>
      </c>
      <c r="M146" s="63">
        <f>Q146</f>
        <v>25.027999999999999</v>
      </c>
      <c r="N146" s="63">
        <v>24.988</v>
      </c>
      <c r="O146" s="71">
        <v>0.04</v>
      </c>
      <c r="P146" s="63"/>
      <c r="Q146" s="63">
        <f t="shared" si="47"/>
        <v>25.027999999999999</v>
      </c>
      <c r="R146" s="24">
        <v>2</v>
      </c>
      <c r="S146" s="177">
        <v>1</v>
      </c>
      <c r="T146" s="375"/>
    </row>
    <row r="147" spans="1:21" s="11" customFormat="1">
      <c r="A147" s="65"/>
      <c r="B147" s="77" t="s">
        <v>23</v>
      </c>
      <c r="C147" s="121"/>
      <c r="D147" s="65"/>
      <c r="E147" s="65"/>
      <c r="F147" s="65"/>
      <c r="G147" s="65"/>
      <c r="H147" s="65">
        <f t="shared" ref="H147:Q147" si="48">SUM(H141:H146)</f>
        <v>48070.3</v>
      </c>
      <c r="I147" s="65">
        <f t="shared" si="48"/>
        <v>47295</v>
      </c>
      <c r="J147" s="65">
        <f t="shared" si="48"/>
        <v>775.30000000000007</v>
      </c>
      <c r="K147" s="65">
        <f t="shared" si="48"/>
        <v>0</v>
      </c>
      <c r="L147" s="65">
        <f t="shared" si="48"/>
        <v>48070.3</v>
      </c>
      <c r="M147" s="65">
        <f t="shared" si="48"/>
        <v>8143.8320000000003</v>
      </c>
      <c r="N147" s="65">
        <f t="shared" si="48"/>
        <v>7940.7580000000007</v>
      </c>
      <c r="O147" s="65">
        <f t="shared" si="48"/>
        <v>203.07400000000001</v>
      </c>
      <c r="P147" s="65">
        <f t="shared" si="48"/>
        <v>0</v>
      </c>
      <c r="Q147" s="65">
        <f t="shared" si="48"/>
        <v>8143.8320000000003</v>
      </c>
      <c r="R147" s="65"/>
      <c r="S147" s="175"/>
      <c r="T147" s="380"/>
      <c r="U147" s="198"/>
    </row>
    <row r="148" spans="1:21" ht="99" customHeight="1">
      <c r="A148" s="64" t="s">
        <v>299</v>
      </c>
      <c r="B148" s="68" t="s">
        <v>300</v>
      </c>
      <c r="C148" s="68" t="s">
        <v>301</v>
      </c>
      <c r="D148" s="81" t="s">
        <v>302</v>
      </c>
      <c r="E148" s="57" t="s">
        <v>303</v>
      </c>
      <c r="F148" s="63" t="s">
        <v>677</v>
      </c>
      <c r="G148" s="69">
        <v>45</v>
      </c>
      <c r="H148" s="40">
        <f>L148</f>
        <v>1010.8</v>
      </c>
      <c r="I148" s="12">
        <v>990</v>
      </c>
      <c r="J148" s="12">
        <v>20.8</v>
      </c>
      <c r="K148" s="12"/>
      <c r="L148" s="12">
        <f>J148+I148+K148</f>
        <v>1010.8</v>
      </c>
      <c r="M148" s="63">
        <f>Q148</f>
        <v>83.021000000000001</v>
      </c>
      <c r="N148" s="63">
        <v>81.968000000000004</v>
      </c>
      <c r="O148" s="63">
        <v>1.0529999999999999</v>
      </c>
      <c r="P148" s="63">
        <v>0</v>
      </c>
      <c r="Q148" s="63">
        <f>O148+N148</f>
        <v>83.021000000000001</v>
      </c>
      <c r="R148" s="24">
        <v>3</v>
      </c>
      <c r="S148" s="177">
        <v>0</v>
      </c>
      <c r="T148" s="375"/>
    </row>
    <row r="149" spans="1:21" s="11" customFormat="1">
      <c r="A149" s="65"/>
      <c r="B149" s="77" t="s">
        <v>23</v>
      </c>
      <c r="C149" s="77"/>
      <c r="D149" s="38"/>
      <c r="E149" s="38"/>
      <c r="F149" s="65"/>
      <c r="G149" s="65"/>
      <c r="H149" s="38">
        <f>SUM(H148)</f>
        <v>1010.8</v>
      </c>
      <c r="I149" s="38">
        <f t="shared" ref="I149:Q149" si="49">SUM(I148)</f>
        <v>990</v>
      </c>
      <c r="J149" s="38">
        <f t="shared" si="49"/>
        <v>20.8</v>
      </c>
      <c r="K149" s="38">
        <f t="shared" si="49"/>
        <v>0</v>
      </c>
      <c r="L149" s="38">
        <f t="shared" si="49"/>
        <v>1010.8</v>
      </c>
      <c r="M149" s="38">
        <f t="shared" si="49"/>
        <v>83.021000000000001</v>
      </c>
      <c r="N149" s="38">
        <f t="shared" si="49"/>
        <v>81.968000000000004</v>
      </c>
      <c r="O149" s="38">
        <f t="shared" si="49"/>
        <v>1.0529999999999999</v>
      </c>
      <c r="P149" s="38">
        <f t="shared" si="49"/>
        <v>0</v>
      </c>
      <c r="Q149" s="38">
        <f t="shared" si="49"/>
        <v>83.021000000000001</v>
      </c>
      <c r="R149" s="38"/>
      <c r="S149" s="179"/>
      <c r="T149" s="380"/>
      <c r="U149" s="198"/>
    </row>
    <row r="150" spans="1:21" s="30" customFormat="1" ht="48">
      <c r="A150" s="64" t="s">
        <v>304</v>
      </c>
      <c r="B150" s="56" t="s">
        <v>305</v>
      </c>
      <c r="C150" s="56" t="s">
        <v>306</v>
      </c>
      <c r="D150" s="12" t="s">
        <v>307</v>
      </c>
      <c r="E150" s="12" t="s">
        <v>308</v>
      </c>
      <c r="F150" s="66">
        <v>1000</v>
      </c>
      <c r="G150" s="51" t="s">
        <v>445</v>
      </c>
      <c r="H150" s="40">
        <f>L150</f>
        <v>1011</v>
      </c>
      <c r="I150" s="12">
        <v>1000</v>
      </c>
      <c r="J150" s="12">
        <v>11</v>
      </c>
      <c r="K150" s="12"/>
      <c r="L150" s="12">
        <f>J150+I150+K150</f>
        <v>1011</v>
      </c>
      <c r="M150" s="63">
        <f>Q150</f>
        <v>1000</v>
      </c>
      <c r="N150" s="63">
        <v>1000</v>
      </c>
      <c r="O150" s="63"/>
      <c r="P150" s="63"/>
      <c r="Q150" s="63">
        <f>O150+N150</f>
        <v>1000</v>
      </c>
      <c r="R150" s="24">
        <v>1</v>
      </c>
      <c r="S150" s="177">
        <v>0</v>
      </c>
      <c r="T150" s="378"/>
      <c r="U150" s="199"/>
    </row>
    <row r="151" spans="1:21" s="11" customFormat="1">
      <c r="A151" s="65"/>
      <c r="B151" s="77"/>
      <c r="C151" s="77"/>
      <c r="D151" s="38"/>
      <c r="E151" s="38"/>
      <c r="F151" s="65"/>
      <c r="G151" s="78"/>
      <c r="H151" s="38">
        <f>H150</f>
        <v>1011</v>
      </c>
      <c r="I151" s="38">
        <f t="shared" ref="I151:Q151" si="50">I150</f>
        <v>1000</v>
      </c>
      <c r="J151" s="38">
        <f t="shared" si="50"/>
        <v>11</v>
      </c>
      <c r="K151" s="38">
        <f t="shared" si="50"/>
        <v>0</v>
      </c>
      <c r="L151" s="38">
        <f t="shared" si="50"/>
        <v>1011</v>
      </c>
      <c r="M151" s="38">
        <f t="shared" si="50"/>
        <v>1000</v>
      </c>
      <c r="N151" s="38">
        <f t="shared" si="50"/>
        <v>1000</v>
      </c>
      <c r="O151" s="38">
        <f t="shared" si="50"/>
        <v>0</v>
      </c>
      <c r="P151" s="38">
        <f t="shared" si="50"/>
        <v>0</v>
      </c>
      <c r="Q151" s="38">
        <f t="shared" si="50"/>
        <v>1000</v>
      </c>
      <c r="R151" s="38"/>
      <c r="S151" s="179"/>
      <c r="T151" s="380"/>
      <c r="U151" s="198"/>
    </row>
    <row r="152" spans="1:21" ht="39.75" customHeight="1">
      <c r="A152" s="64" t="s">
        <v>309</v>
      </c>
      <c r="B152" s="529" t="s">
        <v>310</v>
      </c>
      <c r="C152" s="529" t="s">
        <v>311</v>
      </c>
      <c r="D152" s="525" t="s">
        <v>312</v>
      </c>
      <c r="E152" s="525" t="s">
        <v>313</v>
      </c>
      <c r="F152" s="63">
        <v>15</v>
      </c>
      <c r="G152" s="51" t="s">
        <v>678</v>
      </c>
      <c r="H152" s="40">
        <f>L152</f>
        <v>1105.3</v>
      </c>
      <c r="I152" s="12">
        <v>1080</v>
      </c>
      <c r="J152" s="12">
        <v>25.3</v>
      </c>
      <c r="K152" s="12"/>
      <c r="L152" s="12">
        <f>J152+I152+K152</f>
        <v>1105.3</v>
      </c>
      <c r="M152" s="63">
        <f>Q152</f>
        <v>423.79500000000002</v>
      </c>
      <c r="N152" s="63">
        <v>420</v>
      </c>
      <c r="O152" s="63">
        <v>3.7949999999999999</v>
      </c>
      <c r="P152" s="63"/>
      <c r="Q152" s="63">
        <f>O152+N152</f>
        <v>423.79500000000002</v>
      </c>
      <c r="R152" s="51" t="s">
        <v>897</v>
      </c>
      <c r="S152" s="218" t="s">
        <v>678</v>
      </c>
      <c r="T152" s="375"/>
    </row>
    <row r="153" spans="1:21" ht="28.5" customHeight="1">
      <c r="A153" s="64"/>
      <c r="B153" s="531"/>
      <c r="C153" s="531"/>
      <c r="D153" s="527"/>
      <c r="E153" s="527"/>
      <c r="F153" s="63">
        <v>20</v>
      </c>
      <c r="G153" s="51" t="s">
        <v>38</v>
      </c>
      <c r="H153" s="40">
        <v>0</v>
      </c>
      <c r="I153" s="12">
        <v>0</v>
      </c>
      <c r="J153" s="12">
        <v>0</v>
      </c>
      <c r="K153" s="12"/>
      <c r="L153" s="12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51" t="s">
        <v>38</v>
      </c>
      <c r="S153" s="218" t="s">
        <v>38</v>
      </c>
      <c r="T153" s="375"/>
    </row>
    <row r="154" spans="1:21" s="11" customFormat="1">
      <c r="A154" s="67"/>
      <c r="B154" s="77" t="s">
        <v>23</v>
      </c>
      <c r="C154" s="77"/>
      <c r="D154" s="38"/>
      <c r="E154" s="38"/>
      <c r="F154" s="65"/>
      <c r="G154" s="65"/>
      <c r="H154" s="38">
        <f>SUM(H152:H153)</f>
        <v>1105.3</v>
      </c>
      <c r="I154" s="38">
        <f t="shared" ref="I154:Q154" si="51">SUM(I152:I153)</f>
        <v>1080</v>
      </c>
      <c r="J154" s="38">
        <f t="shared" si="51"/>
        <v>25.3</v>
      </c>
      <c r="K154" s="38">
        <f t="shared" si="51"/>
        <v>0</v>
      </c>
      <c r="L154" s="38">
        <f t="shared" si="51"/>
        <v>1105.3</v>
      </c>
      <c r="M154" s="38">
        <f t="shared" si="51"/>
        <v>423.79500000000002</v>
      </c>
      <c r="N154" s="38">
        <f t="shared" si="51"/>
        <v>420</v>
      </c>
      <c r="O154" s="38">
        <f t="shared" si="51"/>
        <v>3.7949999999999999</v>
      </c>
      <c r="P154" s="38">
        <f t="shared" si="51"/>
        <v>0</v>
      </c>
      <c r="Q154" s="38">
        <f t="shared" si="51"/>
        <v>423.79500000000002</v>
      </c>
      <c r="R154" s="38"/>
      <c r="S154" s="179"/>
      <c r="T154" s="380"/>
      <c r="U154" s="198"/>
    </row>
    <row r="155" spans="1:21" ht="36">
      <c r="A155" s="507" t="s">
        <v>315</v>
      </c>
      <c r="B155" s="506" t="s">
        <v>316</v>
      </c>
      <c r="C155" s="68" t="s">
        <v>317</v>
      </c>
      <c r="D155" s="12" t="s">
        <v>318</v>
      </c>
      <c r="E155" s="12" t="s">
        <v>319</v>
      </c>
      <c r="F155" s="125"/>
      <c r="G155" s="64">
        <v>1300</v>
      </c>
      <c r="H155" s="40">
        <f>L155</f>
        <v>25122.3</v>
      </c>
      <c r="I155" s="66">
        <v>25122.3</v>
      </c>
      <c r="J155" s="66"/>
      <c r="K155" s="66"/>
      <c r="L155" s="66">
        <f>I155+J155+K155</f>
        <v>25122.3</v>
      </c>
      <c r="M155" s="63">
        <f>Q155</f>
        <v>4348.8819999999996</v>
      </c>
      <c r="N155" s="63">
        <v>4348.8819999999996</v>
      </c>
      <c r="O155" s="63"/>
      <c r="P155" s="63"/>
      <c r="Q155" s="63">
        <f>O155+N155</f>
        <v>4348.8819999999996</v>
      </c>
      <c r="R155" s="24">
        <v>893</v>
      </c>
      <c r="S155" s="177">
        <v>893</v>
      </c>
      <c r="T155" s="375"/>
    </row>
    <row r="156" spans="1:21" ht="24">
      <c r="A156" s="507"/>
      <c r="B156" s="506"/>
      <c r="C156" s="68" t="s">
        <v>732</v>
      </c>
      <c r="D156" s="12"/>
      <c r="E156" s="12" t="s">
        <v>320</v>
      </c>
      <c r="F156" s="126">
        <v>1.5</v>
      </c>
      <c r="G156" s="55">
        <v>22382</v>
      </c>
      <c r="H156" s="40">
        <f>L156</f>
        <v>154781.79999999999</v>
      </c>
      <c r="I156" s="66">
        <v>154781.79999999999</v>
      </c>
      <c r="J156" s="66"/>
      <c r="K156" s="66"/>
      <c r="L156" s="66">
        <f>I156+J156+K156</f>
        <v>154781.79999999999</v>
      </c>
      <c r="M156" s="63">
        <f>Q156</f>
        <v>77197.600000000006</v>
      </c>
      <c r="N156" s="63">
        <v>77197.600000000006</v>
      </c>
      <c r="O156" s="63"/>
      <c r="P156" s="63"/>
      <c r="Q156" s="63">
        <f>O156+N156</f>
        <v>77197.600000000006</v>
      </c>
      <c r="R156" s="24">
        <v>20898</v>
      </c>
      <c r="S156" s="177">
        <v>20898</v>
      </c>
      <c r="T156" s="375"/>
    </row>
    <row r="157" spans="1:21" s="15" customFormat="1">
      <c r="A157" s="65"/>
      <c r="B157" s="100" t="s">
        <v>23</v>
      </c>
      <c r="C157" s="100"/>
      <c r="D157" s="20"/>
      <c r="E157" s="20"/>
      <c r="F157" s="86"/>
      <c r="G157" s="67"/>
      <c r="H157" s="65">
        <f>SUM(H155:H156)</f>
        <v>179904.09999999998</v>
      </c>
      <c r="I157" s="65">
        <f t="shared" ref="I157:Q157" si="52">SUM(I155:I156)</f>
        <v>179904.09999999998</v>
      </c>
      <c r="J157" s="65">
        <f t="shared" si="52"/>
        <v>0</v>
      </c>
      <c r="K157" s="65">
        <f t="shared" si="52"/>
        <v>0</v>
      </c>
      <c r="L157" s="65">
        <f t="shared" si="52"/>
        <v>179904.09999999998</v>
      </c>
      <c r="M157" s="65">
        <f t="shared" si="52"/>
        <v>81546.482000000004</v>
      </c>
      <c r="N157" s="65">
        <f t="shared" si="52"/>
        <v>81546.482000000004</v>
      </c>
      <c r="O157" s="65">
        <f t="shared" si="52"/>
        <v>0</v>
      </c>
      <c r="P157" s="65">
        <f t="shared" si="52"/>
        <v>0</v>
      </c>
      <c r="Q157" s="65">
        <f t="shared" si="52"/>
        <v>81546.482000000004</v>
      </c>
      <c r="R157" s="65"/>
      <c r="S157" s="175"/>
      <c r="T157" s="376"/>
      <c r="U157" s="449"/>
    </row>
    <row r="158" spans="1:21" ht="36">
      <c r="A158" s="64" t="s">
        <v>321</v>
      </c>
      <c r="B158" s="68" t="s">
        <v>322</v>
      </c>
      <c r="C158" s="68" t="s">
        <v>323</v>
      </c>
      <c r="D158" s="57" t="s">
        <v>324</v>
      </c>
      <c r="E158" s="57" t="s">
        <v>325</v>
      </c>
      <c r="F158" s="63">
        <v>8</v>
      </c>
      <c r="G158" s="69">
        <v>1</v>
      </c>
      <c r="H158" s="65">
        <f>I158+J158</f>
        <v>97.1</v>
      </c>
      <c r="I158" s="12">
        <v>96</v>
      </c>
      <c r="J158" s="12">
        <v>1.1000000000000001</v>
      </c>
      <c r="K158" s="12"/>
      <c r="L158" s="12">
        <f>H158</f>
        <v>97.1</v>
      </c>
      <c r="M158" s="63">
        <v>0</v>
      </c>
      <c r="N158" s="63">
        <v>0</v>
      </c>
      <c r="O158" s="63">
        <v>0</v>
      </c>
      <c r="P158" s="63">
        <v>0</v>
      </c>
      <c r="Q158" s="63">
        <f>O158</f>
        <v>0</v>
      </c>
      <c r="R158" s="24">
        <v>0</v>
      </c>
      <c r="S158" s="177">
        <v>0</v>
      </c>
      <c r="T158" s="375"/>
    </row>
    <row r="159" spans="1:21" s="11" customFormat="1">
      <c r="A159" s="64"/>
      <c r="B159" s="77" t="s">
        <v>23</v>
      </c>
      <c r="C159" s="77"/>
      <c r="D159" s="38"/>
      <c r="E159" s="38"/>
      <c r="F159" s="65"/>
      <c r="G159" s="65"/>
      <c r="H159" s="38">
        <f>SUM(H158)</f>
        <v>97.1</v>
      </c>
      <c r="I159" s="38">
        <f t="shared" ref="I159:P159" si="53">SUM(I158)</f>
        <v>96</v>
      </c>
      <c r="J159" s="38">
        <f t="shared" si="53"/>
        <v>1.1000000000000001</v>
      </c>
      <c r="K159" s="38">
        <f t="shared" si="53"/>
        <v>0</v>
      </c>
      <c r="L159" s="38">
        <f t="shared" si="53"/>
        <v>97.1</v>
      </c>
      <c r="M159" s="38">
        <f t="shared" si="53"/>
        <v>0</v>
      </c>
      <c r="N159" s="38">
        <f t="shared" si="53"/>
        <v>0</v>
      </c>
      <c r="O159" s="38">
        <f t="shared" si="53"/>
        <v>0</v>
      </c>
      <c r="P159" s="38">
        <f t="shared" si="53"/>
        <v>0</v>
      </c>
      <c r="Q159" s="38">
        <f>SUM(Q158)</f>
        <v>0</v>
      </c>
      <c r="R159" s="38"/>
      <c r="S159" s="179"/>
      <c r="T159" s="380"/>
      <c r="U159" s="198"/>
    </row>
    <row r="160" spans="1:21" ht="50.25" customHeight="1">
      <c r="A160" s="529" t="s">
        <v>326</v>
      </c>
      <c r="B160" s="522" t="s">
        <v>816</v>
      </c>
      <c r="C160" s="102" t="s">
        <v>328</v>
      </c>
      <c r="D160" s="35" t="s">
        <v>329</v>
      </c>
      <c r="E160" s="35" t="s">
        <v>680</v>
      </c>
      <c r="F160" s="127" t="s">
        <v>817</v>
      </c>
      <c r="G160" s="128">
        <v>1270</v>
      </c>
      <c r="H160" s="40">
        <f t="shared" ref="H160:H231" si="54">L160</f>
        <v>103632</v>
      </c>
      <c r="I160" s="129">
        <f>34198.6+69433.4</f>
        <v>103632</v>
      </c>
      <c r="J160" s="129"/>
      <c r="K160" s="129"/>
      <c r="L160" s="129">
        <f>J160+I160+K160</f>
        <v>103632</v>
      </c>
      <c r="M160" s="63">
        <f>Q160</f>
        <v>29053.778999999999</v>
      </c>
      <c r="N160" s="66">
        <v>29053.778999999999</v>
      </c>
      <c r="O160" s="63"/>
      <c r="P160" s="63"/>
      <c r="Q160" s="63">
        <f>O160+N160+P160</f>
        <v>29053.778999999999</v>
      </c>
      <c r="R160" s="64">
        <v>1501</v>
      </c>
      <c r="S160" s="377">
        <v>1367</v>
      </c>
      <c r="T160" s="375"/>
    </row>
    <row r="161" spans="1:21" ht="22.5">
      <c r="A161" s="530"/>
      <c r="B161" s="524"/>
      <c r="C161" s="130" t="s">
        <v>681</v>
      </c>
      <c r="D161" s="35"/>
      <c r="E161" s="35" t="s">
        <v>682</v>
      </c>
      <c r="F161" s="131"/>
      <c r="G161" s="132"/>
      <c r="H161" s="40">
        <f t="shared" si="54"/>
        <v>720</v>
      </c>
      <c r="I161" s="129"/>
      <c r="J161" s="129">
        <v>720</v>
      </c>
      <c r="K161" s="129"/>
      <c r="L161" s="129">
        <f>J161+I161+K161</f>
        <v>720</v>
      </c>
      <c r="M161" s="63">
        <f>Q161</f>
        <v>181.99</v>
      </c>
      <c r="N161" s="36">
        <v>0</v>
      </c>
      <c r="O161" s="63">
        <v>181.99</v>
      </c>
      <c r="P161" s="63">
        <v>0</v>
      </c>
      <c r="Q161" s="63">
        <f>O161+N161+P161</f>
        <v>181.99</v>
      </c>
      <c r="R161" s="64" t="s">
        <v>922</v>
      </c>
      <c r="S161" s="377" t="s">
        <v>922</v>
      </c>
      <c r="T161" s="375" t="s">
        <v>898</v>
      </c>
    </row>
    <row r="162" spans="1:21" ht="126" customHeight="1">
      <c r="A162" s="530"/>
      <c r="B162" s="123" t="s">
        <v>818</v>
      </c>
      <c r="C162" s="88" t="s">
        <v>330</v>
      </c>
      <c r="D162" s="57" t="s">
        <v>331</v>
      </c>
      <c r="E162" s="57" t="s">
        <v>332</v>
      </c>
      <c r="F162" s="89" t="s">
        <v>683</v>
      </c>
      <c r="G162" s="90">
        <v>1000</v>
      </c>
      <c r="H162" s="40">
        <f t="shared" si="54"/>
        <v>65891.5</v>
      </c>
      <c r="I162" s="41">
        <v>65040</v>
      </c>
      <c r="J162" s="41">
        <v>851.5</v>
      </c>
      <c r="K162" s="41"/>
      <c r="L162" s="41">
        <f>J162+I162+K162</f>
        <v>65891.5</v>
      </c>
      <c r="M162" s="63">
        <f t="shared" ref="M162:M187" si="55">Q162</f>
        <v>12607.019</v>
      </c>
      <c r="N162" s="63">
        <v>12518.996999999999</v>
      </c>
      <c r="O162" s="63">
        <v>88.022000000000006</v>
      </c>
      <c r="P162" s="63"/>
      <c r="Q162" s="63">
        <f>O162+N162+P162</f>
        <v>12607.019</v>
      </c>
      <c r="R162" s="64">
        <v>867</v>
      </c>
      <c r="S162" s="377">
        <v>763</v>
      </c>
      <c r="T162" s="375"/>
    </row>
    <row r="163" spans="1:21" ht="73.5" customHeight="1">
      <c r="A163" s="530"/>
      <c r="B163" s="123" t="s">
        <v>819</v>
      </c>
      <c r="C163" s="32" t="s">
        <v>820</v>
      </c>
      <c r="D163" s="57" t="s">
        <v>334</v>
      </c>
      <c r="E163" s="57" t="s">
        <v>335</v>
      </c>
      <c r="F163" s="99">
        <v>1.038</v>
      </c>
      <c r="G163" s="64">
        <v>5567</v>
      </c>
      <c r="H163" s="40">
        <f t="shared" si="54"/>
        <v>70486.8</v>
      </c>
      <c r="I163" s="12">
        <v>69342.600000000006</v>
      </c>
      <c r="J163" s="12">
        <v>1144.2</v>
      </c>
      <c r="K163" s="12"/>
      <c r="L163" s="41">
        <f t="shared" ref="L163:L189" si="56">J163+I163+K163</f>
        <v>70486.8</v>
      </c>
      <c r="M163" s="63">
        <f t="shared" si="55"/>
        <v>16936.825000000001</v>
      </c>
      <c r="N163" s="63">
        <v>16692.285</v>
      </c>
      <c r="O163" s="63">
        <v>244.54</v>
      </c>
      <c r="P163" s="63"/>
      <c r="Q163" s="63">
        <f t="shared" ref="Q163:Q184" si="57">O163+N163</f>
        <v>16936.825000000001</v>
      </c>
      <c r="R163" s="64">
        <v>5445</v>
      </c>
      <c r="S163" s="377">
        <v>5427</v>
      </c>
      <c r="T163" s="375"/>
    </row>
    <row r="164" spans="1:21" s="58" customFormat="1" ht="114.75">
      <c r="A164" s="530"/>
      <c r="B164" s="123" t="s">
        <v>821</v>
      </c>
      <c r="C164" s="124" t="s">
        <v>822</v>
      </c>
      <c r="D164" s="81" t="s">
        <v>337</v>
      </c>
      <c r="E164" s="81" t="s">
        <v>338</v>
      </c>
      <c r="F164" s="133">
        <v>1.2456</v>
      </c>
      <c r="G164" s="55">
        <v>30</v>
      </c>
      <c r="H164" s="192">
        <v>459.8</v>
      </c>
      <c r="I164" s="28">
        <v>448.4</v>
      </c>
      <c r="J164" s="28">
        <v>11.4</v>
      </c>
      <c r="K164" s="28"/>
      <c r="L164" s="95">
        <f t="shared" si="56"/>
        <v>459.79999999999995</v>
      </c>
      <c r="M164" s="35">
        <f t="shared" si="55"/>
        <v>95.376999999999995</v>
      </c>
      <c r="N164" s="35">
        <v>93.07</v>
      </c>
      <c r="O164" s="35">
        <v>2.3069999999999999</v>
      </c>
      <c r="P164" s="35"/>
      <c r="Q164" s="35">
        <f t="shared" si="57"/>
        <v>95.376999999999995</v>
      </c>
      <c r="R164" s="55">
        <v>24</v>
      </c>
      <c r="S164" s="223">
        <v>21</v>
      </c>
      <c r="T164" s="55"/>
      <c r="U164" s="451"/>
    </row>
    <row r="165" spans="1:21" s="58" customFormat="1" ht="24.75" customHeight="1">
      <c r="A165" s="530"/>
      <c r="B165" s="123" t="s">
        <v>823</v>
      </c>
      <c r="C165" s="102" t="s">
        <v>723</v>
      </c>
      <c r="D165" s="81" t="s">
        <v>339</v>
      </c>
      <c r="E165" s="81" t="s">
        <v>340</v>
      </c>
      <c r="F165" s="133">
        <v>1.2456</v>
      </c>
      <c r="G165" s="55">
        <v>12</v>
      </c>
      <c r="H165" s="192">
        <f t="shared" si="54"/>
        <v>182.9</v>
      </c>
      <c r="I165" s="28">
        <v>179.4</v>
      </c>
      <c r="J165" s="28">
        <v>3.5</v>
      </c>
      <c r="K165" s="28"/>
      <c r="L165" s="95">
        <f t="shared" si="56"/>
        <v>182.9</v>
      </c>
      <c r="M165" s="35">
        <f t="shared" si="55"/>
        <v>41.251000000000005</v>
      </c>
      <c r="N165" s="35">
        <v>40.603000000000002</v>
      </c>
      <c r="O165" s="35">
        <v>0.64800000000000002</v>
      </c>
      <c r="P165" s="35"/>
      <c r="Q165" s="35">
        <f t="shared" si="57"/>
        <v>41.251000000000005</v>
      </c>
      <c r="R165" s="55">
        <v>11</v>
      </c>
      <c r="S165" s="223">
        <v>11</v>
      </c>
      <c r="T165" s="55"/>
      <c r="U165" s="451"/>
    </row>
    <row r="166" spans="1:21" s="58" customFormat="1" ht="15" customHeight="1">
      <c r="A166" s="530"/>
      <c r="B166" s="534" t="s">
        <v>824</v>
      </c>
      <c r="C166" s="554" t="s">
        <v>341</v>
      </c>
      <c r="D166" s="525" t="s">
        <v>342</v>
      </c>
      <c r="E166" s="525" t="s">
        <v>343</v>
      </c>
      <c r="F166" s="133">
        <v>0.83040000000000003</v>
      </c>
      <c r="G166" s="55">
        <v>2</v>
      </c>
      <c r="H166" s="192">
        <v>47.73</v>
      </c>
      <c r="I166" s="28">
        <v>47.33</v>
      </c>
      <c r="J166" s="28">
        <v>0.4</v>
      </c>
      <c r="K166" s="28"/>
      <c r="L166" s="95">
        <f t="shared" ref="L166:L167" si="58">J166+I166+K166</f>
        <v>47.73</v>
      </c>
      <c r="M166" s="35">
        <f>Q166</f>
        <v>5.0969600000000002</v>
      </c>
      <c r="N166" s="35">
        <v>4.9215999999999998</v>
      </c>
      <c r="O166" s="35">
        <v>0.17535999999999999</v>
      </c>
      <c r="P166" s="35"/>
      <c r="Q166" s="35">
        <v>5.0969600000000002</v>
      </c>
      <c r="R166" s="55">
        <v>2</v>
      </c>
      <c r="S166" s="223">
        <v>2</v>
      </c>
      <c r="T166" s="55"/>
      <c r="U166" s="451"/>
    </row>
    <row r="167" spans="1:21" s="58" customFormat="1" ht="12.75" customHeight="1">
      <c r="A167" s="530"/>
      <c r="B167" s="534"/>
      <c r="C167" s="555"/>
      <c r="D167" s="526"/>
      <c r="E167" s="526"/>
      <c r="F167" s="133">
        <v>1.038</v>
      </c>
      <c r="G167" s="55">
        <v>4</v>
      </c>
      <c r="H167" s="192">
        <v>50.22</v>
      </c>
      <c r="I167" s="28">
        <v>49.82</v>
      </c>
      <c r="J167" s="28">
        <v>0.4</v>
      </c>
      <c r="K167" s="28"/>
      <c r="L167" s="95">
        <f t="shared" si="58"/>
        <v>50.22</v>
      </c>
      <c r="M167" s="35">
        <f t="shared" ref="M167:M168" si="59">Q167</f>
        <v>12.404</v>
      </c>
      <c r="N167" s="35">
        <v>12.304</v>
      </c>
      <c r="O167" s="35">
        <v>0.1</v>
      </c>
      <c r="P167" s="35"/>
      <c r="Q167" s="35">
        <v>12.404</v>
      </c>
      <c r="R167" s="55">
        <v>4</v>
      </c>
      <c r="S167" s="223">
        <v>4</v>
      </c>
      <c r="T167" s="55"/>
      <c r="U167" s="451"/>
    </row>
    <row r="168" spans="1:21" ht="22.5" customHeight="1">
      <c r="A168" s="530"/>
      <c r="B168" s="534"/>
      <c r="C168" s="556"/>
      <c r="D168" s="527"/>
      <c r="E168" s="527"/>
      <c r="F168" s="135">
        <v>1.9722</v>
      </c>
      <c r="G168" s="64">
        <v>2</v>
      </c>
      <c r="H168" s="40">
        <v>20.95</v>
      </c>
      <c r="I168" s="12">
        <v>19.95</v>
      </c>
      <c r="J168" s="12">
        <v>1</v>
      </c>
      <c r="K168" s="12"/>
      <c r="L168" s="41">
        <f t="shared" si="56"/>
        <v>20.95</v>
      </c>
      <c r="M168" s="35">
        <f t="shared" si="59"/>
        <v>11.7888</v>
      </c>
      <c r="N168" s="63">
        <v>11.688800000000001</v>
      </c>
      <c r="O168" s="63">
        <v>0.1</v>
      </c>
      <c r="P168" s="63"/>
      <c r="Q168" s="63">
        <v>11.7888</v>
      </c>
      <c r="R168" s="64">
        <v>2</v>
      </c>
      <c r="S168" s="377">
        <v>2</v>
      </c>
      <c r="T168" s="375"/>
    </row>
    <row r="169" spans="1:21" ht="87" customHeight="1">
      <c r="A169" s="530"/>
      <c r="B169" s="136" t="s">
        <v>825</v>
      </c>
      <c r="C169" s="124" t="s">
        <v>826</v>
      </c>
      <c r="D169" s="563" t="s">
        <v>345</v>
      </c>
      <c r="E169" s="563" t="s">
        <v>346</v>
      </c>
      <c r="F169" s="35">
        <v>5</v>
      </c>
      <c r="G169" s="55">
        <v>6100</v>
      </c>
      <c r="H169" s="192">
        <f t="shared" si="54"/>
        <v>31110</v>
      </c>
      <c r="I169" s="28">
        <v>30500</v>
      </c>
      <c r="J169" s="28">
        <v>610</v>
      </c>
      <c r="K169" s="28"/>
      <c r="L169" s="95">
        <v>31110</v>
      </c>
      <c r="M169" s="35">
        <f t="shared" si="55"/>
        <v>33.799999999999997</v>
      </c>
      <c r="N169" s="35">
        <v>10</v>
      </c>
      <c r="O169" s="35">
        <v>23.8</v>
      </c>
      <c r="P169" s="35"/>
      <c r="Q169" s="35">
        <f t="shared" si="57"/>
        <v>33.799999999999997</v>
      </c>
      <c r="R169" s="54" t="s">
        <v>199</v>
      </c>
      <c r="S169" s="225" t="s">
        <v>38</v>
      </c>
      <c r="T169" s="137"/>
    </row>
    <row r="170" spans="1:21" ht="94.5" customHeight="1">
      <c r="A170" s="530"/>
      <c r="B170" s="123" t="s">
        <v>827</v>
      </c>
      <c r="C170" s="124" t="s">
        <v>828</v>
      </c>
      <c r="D170" s="565"/>
      <c r="E170" s="565"/>
      <c r="F170" s="138">
        <v>17.272320000000001</v>
      </c>
      <c r="G170" s="55">
        <v>2500</v>
      </c>
      <c r="H170" s="192">
        <f t="shared" si="54"/>
        <v>44044.4</v>
      </c>
      <c r="I170" s="28">
        <v>43180.800000000003</v>
      </c>
      <c r="J170" s="28">
        <v>863.6</v>
      </c>
      <c r="K170" s="28"/>
      <c r="L170" s="95">
        <v>44044.4</v>
      </c>
      <c r="M170" s="35">
        <f t="shared" si="55"/>
        <v>0</v>
      </c>
      <c r="N170" s="35">
        <v>0</v>
      </c>
      <c r="O170" s="35">
        <v>0</v>
      </c>
      <c r="P170" s="35"/>
      <c r="Q170" s="35">
        <f t="shared" si="57"/>
        <v>0</v>
      </c>
      <c r="R170" s="54" t="s">
        <v>38</v>
      </c>
      <c r="S170" s="225" t="s">
        <v>38</v>
      </c>
      <c r="T170" s="137"/>
    </row>
    <row r="171" spans="1:21" ht="63.75">
      <c r="A171" s="530"/>
      <c r="B171" s="103" t="s">
        <v>829</v>
      </c>
      <c r="C171" s="124" t="s">
        <v>830</v>
      </c>
      <c r="D171" s="57" t="s">
        <v>350</v>
      </c>
      <c r="E171" s="57" t="s">
        <v>351</v>
      </c>
      <c r="F171" s="51" t="s">
        <v>831</v>
      </c>
      <c r="G171" s="64">
        <v>103</v>
      </c>
      <c r="H171" s="40">
        <f t="shared" si="54"/>
        <v>12071.3</v>
      </c>
      <c r="I171" s="12">
        <v>11788.4</v>
      </c>
      <c r="J171" s="12">
        <v>282.89999999999998</v>
      </c>
      <c r="K171" s="12"/>
      <c r="L171" s="41">
        <f t="shared" si="56"/>
        <v>12071.3</v>
      </c>
      <c r="M171" s="63">
        <f t="shared" si="55"/>
        <v>2618.6390000000001</v>
      </c>
      <c r="N171" s="63">
        <v>2557.7950000000001</v>
      </c>
      <c r="O171" s="63">
        <v>60.844000000000001</v>
      </c>
      <c r="P171" s="63"/>
      <c r="Q171" s="63">
        <f t="shared" si="57"/>
        <v>2618.6390000000001</v>
      </c>
      <c r="R171" s="64" t="s">
        <v>899</v>
      </c>
      <c r="S171" s="377" t="s">
        <v>900</v>
      </c>
      <c r="T171" s="375"/>
    </row>
    <row r="172" spans="1:21" ht="63.75">
      <c r="A172" s="530"/>
      <c r="B172" s="123" t="s">
        <v>832</v>
      </c>
      <c r="C172" s="68" t="s">
        <v>784</v>
      </c>
      <c r="D172" s="57" t="s">
        <v>352</v>
      </c>
      <c r="E172" s="57" t="s">
        <v>353</v>
      </c>
      <c r="F172" s="51" t="s">
        <v>684</v>
      </c>
      <c r="G172" s="64">
        <v>1100</v>
      </c>
      <c r="H172" s="40">
        <f t="shared" si="54"/>
        <v>101942</v>
      </c>
      <c r="I172" s="12">
        <v>99747.6</v>
      </c>
      <c r="J172" s="12">
        <v>2194.4</v>
      </c>
      <c r="K172" s="12"/>
      <c r="L172" s="41">
        <f t="shared" si="56"/>
        <v>101942</v>
      </c>
      <c r="M172" s="63">
        <f t="shared" si="55"/>
        <v>23709.087</v>
      </c>
      <c r="N172" s="63">
        <v>23247.631000000001</v>
      </c>
      <c r="O172" s="63">
        <v>461.45600000000002</v>
      </c>
      <c r="P172" s="63"/>
      <c r="Q172" s="63">
        <f t="shared" si="57"/>
        <v>23709.087</v>
      </c>
      <c r="R172" s="64">
        <v>1053</v>
      </c>
      <c r="S172" s="377">
        <v>1027</v>
      </c>
      <c r="T172" s="375"/>
    </row>
    <row r="173" spans="1:21" ht="21" customHeight="1">
      <c r="A173" s="530"/>
      <c r="B173" s="507" t="s">
        <v>833</v>
      </c>
      <c r="C173" s="554" t="s">
        <v>354</v>
      </c>
      <c r="D173" s="525" t="s">
        <v>355</v>
      </c>
      <c r="E173" s="525" t="s">
        <v>356</v>
      </c>
      <c r="F173" s="99">
        <v>3.226</v>
      </c>
      <c r="G173" s="64">
        <v>2640</v>
      </c>
      <c r="H173" s="40">
        <f t="shared" si="54"/>
        <v>103940</v>
      </c>
      <c r="I173" s="12">
        <v>102203</v>
      </c>
      <c r="J173" s="12">
        <v>1737</v>
      </c>
      <c r="K173" s="12"/>
      <c r="L173" s="41">
        <f t="shared" si="56"/>
        <v>103940</v>
      </c>
      <c r="M173" s="63">
        <f t="shared" si="55"/>
        <v>25700.1</v>
      </c>
      <c r="N173" s="63">
        <v>25327.3</v>
      </c>
      <c r="O173" s="63">
        <v>372.8</v>
      </c>
      <c r="P173" s="63"/>
      <c r="Q173" s="63">
        <v>25700.1</v>
      </c>
      <c r="R173" s="64">
        <v>2625</v>
      </c>
      <c r="S173" s="377">
        <v>2617</v>
      </c>
      <c r="T173" s="375"/>
    </row>
    <row r="174" spans="1:21" ht="30.75" customHeight="1">
      <c r="A174" s="530"/>
      <c r="B174" s="507"/>
      <c r="C174" s="556"/>
      <c r="D174" s="527"/>
      <c r="E174" s="527"/>
      <c r="F174" s="99">
        <v>3.633</v>
      </c>
      <c r="G174" s="64">
        <v>7149</v>
      </c>
      <c r="H174" s="40">
        <f t="shared" si="54"/>
        <v>316963.20000000001</v>
      </c>
      <c r="I174" s="12">
        <v>311667.7</v>
      </c>
      <c r="J174" s="12">
        <v>5295.5</v>
      </c>
      <c r="K174" s="12"/>
      <c r="L174" s="41">
        <f t="shared" si="56"/>
        <v>316963.20000000001</v>
      </c>
      <c r="M174" s="63">
        <f t="shared" si="55"/>
        <v>76836.600000000006</v>
      </c>
      <c r="N174" s="63">
        <v>75719</v>
      </c>
      <c r="O174" s="63">
        <v>1117.5999999999999</v>
      </c>
      <c r="P174" s="63"/>
      <c r="Q174" s="63">
        <v>76836.600000000006</v>
      </c>
      <c r="R174" s="64">
        <v>7055</v>
      </c>
      <c r="S174" s="377">
        <v>7023</v>
      </c>
      <c r="T174" s="375"/>
    </row>
    <row r="175" spans="1:21" ht="89.25">
      <c r="A175" s="530"/>
      <c r="B175" s="123" t="s">
        <v>834</v>
      </c>
      <c r="C175" s="124" t="s">
        <v>835</v>
      </c>
      <c r="D175" s="57" t="s">
        <v>358</v>
      </c>
      <c r="E175" s="57" t="s">
        <v>359</v>
      </c>
      <c r="F175" s="99">
        <v>3.633</v>
      </c>
      <c r="G175" s="64">
        <v>114</v>
      </c>
      <c r="H175" s="40">
        <f t="shared" si="54"/>
        <v>4867.5</v>
      </c>
      <c r="I175" s="12">
        <v>4795.6000000000004</v>
      </c>
      <c r="J175" s="12">
        <v>71.900000000000006</v>
      </c>
      <c r="K175" s="12"/>
      <c r="L175" s="41">
        <f t="shared" si="56"/>
        <v>4867.5</v>
      </c>
      <c r="M175" s="63">
        <f t="shared" si="55"/>
        <v>959.48099999999999</v>
      </c>
      <c r="N175" s="63">
        <v>950.24300000000005</v>
      </c>
      <c r="O175" s="63">
        <v>9.2379999999999995</v>
      </c>
      <c r="P175" s="63"/>
      <c r="Q175" s="63">
        <f t="shared" si="57"/>
        <v>959.48099999999999</v>
      </c>
      <c r="R175" s="64">
        <v>89</v>
      </c>
      <c r="S175" s="377">
        <v>82</v>
      </c>
      <c r="T175" s="375"/>
    </row>
    <row r="176" spans="1:21" ht="33" customHeight="1">
      <c r="A176" s="530"/>
      <c r="B176" s="123" t="s">
        <v>836</v>
      </c>
      <c r="C176" s="139" t="s">
        <v>837</v>
      </c>
      <c r="D176" s="57" t="s">
        <v>361</v>
      </c>
      <c r="E176" s="57" t="s">
        <v>362</v>
      </c>
      <c r="F176" s="99">
        <v>1.5629999999999999</v>
      </c>
      <c r="G176" s="69">
        <v>1</v>
      </c>
      <c r="H176" s="40">
        <f t="shared" si="54"/>
        <v>19.400000000000002</v>
      </c>
      <c r="I176" s="12">
        <v>18.8</v>
      </c>
      <c r="J176" s="12">
        <v>0.6</v>
      </c>
      <c r="K176" s="12"/>
      <c r="L176" s="41">
        <f t="shared" si="56"/>
        <v>19.400000000000002</v>
      </c>
      <c r="M176" s="63">
        <f t="shared" si="55"/>
        <v>4.8289999999999997</v>
      </c>
      <c r="N176" s="63">
        <v>4.6890000000000001</v>
      </c>
      <c r="O176" s="63">
        <v>0.14000000000000001</v>
      </c>
      <c r="P176" s="63"/>
      <c r="Q176" s="63">
        <f t="shared" si="57"/>
        <v>4.8289999999999997</v>
      </c>
      <c r="R176" s="64">
        <v>1</v>
      </c>
      <c r="S176" s="377">
        <v>1</v>
      </c>
      <c r="T176" s="375"/>
    </row>
    <row r="177" spans="1:20" ht="34.5" customHeight="1">
      <c r="A177" s="530"/>
      <c r="B177" s="123" t="s">
        <v>838</v>
      </c>
      <c r="C177" s="68" t="s">
        <v>363</v>
      </c>
      <c r="D177" s="57" t="s">
        <v>364</v>
      </c>
      <c r="E177" s="57" t="s">
        <v>365</v>
      </c>
      <c r="F177" s="63">
        <v>150</v>
      </c>
      <c r="G177" s="69">
        <v>1</v>
      </c>
      <c r="H177" s="40">
        <f t="shared" si="54"/>
        <v>154.5</v>
      </c>
      <c r="I177" s="12">
        <v>150</v>
      </c>
      <c r="J177" s="12">
        <v>4.5</v>
      </c>
      <c r="K177" s="12"/>
      <c r="L177" s="41">
        <f t="shared" si="56"/>
        <v>154.5</v>
      </c>
      <c r="M177" s="63">
        <f t="shared" si="55"/>
        <v>0</v>
      </c>
      <c r="N177" s="63">
        <v>0</v>
      </c>
      <c r="O177" s="63">
        <v>0</v>
      </c>
      <c r="P177" s="63"/>
      <c r="Q177" s="63">
        <f t="shared" si="57"/>
        <v>0</v>
      </c>
      <c r="R177" s="64">
        <v>0</v>
      </c>
      <c r="S177" s="377">
        <v>0</v>
      </c>
      <c r="T177" s="375"/>
    </row>
    <row r="178" spans="1:20" ht="37.5" customHeight="1">
      <c r="A178" s="530"/>
      <c r="B178" s="123" t="s">
        <v>839</v>
      </c>
      <c r="C178" s="68" t="s">
        <v>366</v>
      </c>
      <c r="D178" s="57" t="s">
        <v>367</v>
      </c>
      <c r="E178" s="57" t="s">
        <v>368</v>
      </c>
      <c r="F178" s="63">
        <v>35</v>
      </c>
      <c r="G178" s="69">
        <v>1</v>
      </c>
      <c r="H178" s="40">
        <f t="shared" si="54"/>
        <v>432.6</v>
      </c>
      <c r="I178" s="12">
        <v>420</v>
      </c>
      <c r="J178" s="12">
        <v>12.6</v>
      </c>
      <c r="K178" s="12"/>
      <c r="L178" s="41">
        <f t="shared" si="56"/>
        <v>432.6</v>
      </c>
      <c r="M178" s="63">
        <f t="shared" si="55"/>
        <v>105</v>
      </c>
      <c r="N178" s="63">
        <v>105</v>
      </c>
      <c r="O178" s="63">
        <v>0</v>
      </c>
      <c r="P178" s="63"/>
      <c r="Q178" s="63">
        <f t="shared" si="57"/>
        <v>105</v>
      </c>
      <c r="R178" s="64">
        <v>1</v>
      </c>
      <c r="S178" s="377">
        <v>1</v>
      </c>
      <c r="T178" s="375"/>
    </row>
    <row r="179" spans="1:20" ht="34.5" customHeight="1">
      <c r="A179" s="530"/>
      <c r="B179" s="140" t="s">
        <v>840</v>
      </c>
      <c r="C179" s="68" t="s">
        <v>369</v>
      </c>
      <c r="D179" s="57" t="s">
        <v>370</v>
      </c>
      <c r="E179" s="57" t="s">
        <v>371</v>
      </c>
      <c r="F179" s="71">
        <v>64.73</v>
      </c>
      <c r="G179" s="69">
        <v>4</v>
      </c>
      <c r="H179" s="40">
        <f t="shared" si="54"/>
        <v>261.79999999999995</v>
      </c>
      <c r="I179" s="12">
        <v>258.89999999999998</v>
      </c>
      <c r="J179" s="12">
        <v>2.9</v>
      </c>
      <c r="K179" s="12"/>
      <c r="L179" s="41">
        <f t="shared" si="56"/>
        <v>261.79999999999995</v>
      </c>
      <c r="M179" s="63">
        <f t="shared" si="55"/>
        <v>0</v>
      </c>
      <c r="N179" s="63">
        <v>0</v>
      </c>
      <c r="O179" s="63">
        <v>0</v>
      </c>
      <c r="P179" s="63"/>
      <c r="Q179" s="63">
        <f t="shared" si="57"/>
        <v>0</v>
      </c>
      <c r="R179" s="64">
        <v>0</v>
      </c>
      <c r="S179" s="377">
        <v>0</v>
      </c>
      <c r="T179" s="375"/>
    </row>
    <row r="180" spans="1:20" ht="40.5" customHeight="1">
      <c r="A180" s="530"/>
      <c r="B180" s="140" t="s">
        <v>841</v>
      </c>
      <c r="C180" s="68" t="s">
        <v>744</v>
      </c>
      <c r="D180" s="57" t="s">
        <v>372</v>
      </c>
      <c r="E180" s="57" t="s">
        <v>373</v>
      </c>
      <c r="F180" s="71">
        <v>21.58</v>
      </c>
      <c r="G180" s="69">
        <v>5</v>
      </c>
      <c r="H180" s="40">
        <f>L180</f>
        <v>109.10000000000001</v>
      </c>
      <c r="I180" s="12">
        <v>107.9</v>
      </c>
      <c r="J180" s="12">
        <v>1.2</v>
      </c>
      <c r="K180" s="12"/>
      <c r="L180" s="41">
        <f t="shared" si="56"/>
        <v>109.10000000000001</v>
      </c>
      <c r="M180" s="63">
        <f t="shared" si="55"/>
        <v>21.568999999999999</v>
      </c>
      <c r="N180" s="63">
        <v>21.568999999999999</v>
      </c>
      <c r="O180" s="63">
        <v>0</v>
      </c>
      <c r="P180" s="63">
        <v>0</v>
      </c>
      <c r="Q180" s="63">
        <f t="shared" si="57"/>
        <v>21.568999999999999</v>
      </c>
      <c r="R180" s="64">
        <v>1</v>
      </c>
      <c r="S180" s="377">
        <v>0</v>
      </c>
      <c r="T180" s="375"/>
    </row>
    <row r="181" spans="1:20" ht="51" customHeight="1">
      <c r="A181" s="530"/>
      <c r="B181" s="140" t="s">
        <v>840</v>
      </c>
      <c r="C181" s="68" t="s">
        <v>745</v>
      </c>
      <c r="D181" s="57" t="s">
        <v>374</v>
      </c>
      <c r="E181" s="57" t="s">
        <v>375</v>
      </c>
      <c r="F181" s="63">
        <v>53.92</v>
      </c>
      <c r="G181" s="69">
        <v>3</v>
      </c>
      <c r="H181" s="40">
        <f t="shared" si="54"/>
        <v>163.60000000000002</v>
      </c>
      <c r="I181" s="12">
        <v>161.80000000000001</v>
      </c>
      <c r="J181" s="12">
        <v>1.8</v>
      </c>
      <c r="K181" s="28"/>
      <c r="L181" s="41">
        <f t="shared" si="56"/>
        <v>163.60000000000002</v>
      </c>
      <c r="M181" s="63">
        <f t="shared" si="55"/>
        <v>0</v>
      </c>
      <c r="N181" s="63">
        <v>0</v>
      </c>
      <c r="O181" s="63">
        <v>0</v>
      </c>
      <c r="P181" s="63">
        <v>0</v>
      </c>
      <c r="Q181" s="63">
        <f t="shared" si="57"/>
        <v>0</v>
      </c>
      <c r="R181" s="64">
        <v>0</v>
      </c>
      <c r="S181" s="377">
        <v>0</v>
      </c>
      <c r="T181" s="375"/>
    </row>
    <row r="182" spans="1:20" ht="48">
      <c r="A182" s="530"/>
      <c r="B182" s="68" t="s">
        <v>842</v>
      </c>
      <c r="C182" s="68" t="s">
        <v>376</v>
      </c>
      <c r="D182" s="57" t="s">
        <v>377</v>
      </c>
      <c r="E182" s="57" t="s">
        <v>378</v>
      </c>
      <c r="F182" s="63" t="s">
        <v>687</v>
      </c>
      <c r="G182" s="69">
        <v>4720</v>
      </c>
      <c r="H182" s="40">
        <f t="shared" si="54"/>
        <v>74602.5</v>
      </c>
      <c r="I182" s="28">
        <v>73500</v>
      </c>
      <c r="J182" s="28">
        <v>1102.5</v>
      </c>
      <c r="K182" s="12"/>
      <c r="L182" s="41">
        <f t="shared" si="56"/>
        <v>74602.5</v>
      </c>
      <c r="M182" s="63">
        <f t="shared" si="55"/>
        <v>19212.092000000001</v>
      </c>
      <c r="N182" s="63">
        <v>18950.762999999999</v>
      </c>
      <c r="O182" s="63">
        <v>261.32900000000001</v>
      </c>
      <c r="P182" s="63"/>
      <c r="Q182" s="63">
        <f t="shared" si="57"/>
        <v>19212.092000000001</v>
      </c>
      <c r="R182" s="64">
        <v>4818</v>
      </c>
      <c r="S182" s="377">
        <v>4484</v>
      </c>
      <c r="T182" s="375"/>
    </row>
    <row r="183" spans="1:20" ht="38.25" customHeight="1">
      <c r="A183" s="530"/>
      <c r="B183" s="103" t="s">
        <v>843</v>
      </c>
      <c r="C183" s="68" t="s">
        <v>379</v>
      </c>
      <c r="D183" s="57" t="s">
        <v>380</v>
      </c>
      <c r="E183" s="57" t="s">
        <v>381</v>
      </c>
      <c r="F183" s="63" t="s">
        <v>687</v>
      </c>
      <c r="G183" s="69">
        <v>36</v>
      </c>
      <c r="H183" s="40">
        <f t="shared" si="54"/>
        <v>577.30000000000007</v>
      </c>
      <c r="I183" s="12">
        <v>561.6</v>
      </c>
      <c r="J183" s="12">
        <v>15.7</v>
      </c>
      <c r="K183" s="12"/>
      <c r="L183" s="41">
        <f t="shared" si="56"/>
        <v>577.30000000000007</v>
      </c>
      <c r="M183" s="63">
        <f t="shared" si="55"/>
        <v>109.42500000000001</v>
      </c>
      <c r="N183" s="63">
        <v>106.78100000000001</v>
      </c>
      <c r="O183" s="63">
        <v>2.6440000000000001</v>
      </c>
      <c r="P183" s="63"/>
      <c r="Q183" s="63">
        <f t="shared" si="57"/>
        <v>109.42500000000001</v>
      </c>
      <c r="R183" s="64">
        <v>27</v>
      </c>
      <c r="S183" s="377">
        <v>25</v>
      </c>
      <c r="T183" s="375"/>
    </row>
    <row r="184" spans="1:20" ht="36">
      <c r="A184" s="530"/>
      <c r="B184" s="529" t="s">
        <v>844</v>
      </c>
      <c r="C184" s="68" t="s">
        <v>382</v>
      </c>
      <c r="D184" s="57" t="s">
        <v>383</v>
      </c>
      <c r="E184" s="57" t="s">
        <v>384</v>
      </c>
      <c r="F184" s="63" t="s">
        <v>688</v>
      </c>
      <c r="G184" s="69">
        <v>11</v>
      </c>
      <c r="H184" s="40">
        <f t="shared" si="54"/>
        <v>382</v>
      </c>
      <c r="I184" s="12">
        <v>377.6</v>
      </c>
      <c r="J184" s="12">
        <v>4.4000000000000004</v>
      </c>
      <c r="K184" s="12"/>
      <c r="L184" s="41">
        <f t="shared" si="56"/>
        <v>382</v>
      </c>
      <c r="M184" s="63">
        <f t="shared" si="55"/>
        <v>87.85</v>
      </c>
      <c r="N184" s="63">
        <v>86.75</v>
      </c>
      <c r="O184" s="63">
        <v>1.1000000000000001</v>
      </c>
      <c r="P184" s="63"/>
      <c r="Q184" s="63">
        <f t="shared" si="57"/>
        <v>87.85</v>
      </c>
      <c r="R184" s="64">
        <v>10</v>
      </c>
      <c r="S184" s="377">
        <v>10</v>
      </c>
      <c r="T184" s="375"/>
    </row>
    <row r="185" spans="1:20" ht="24.6" customHeight="1">
      <c r="A185" s="530"/>
      <c r="B185" s="530"/>
      <c r="C185" s="68" t="s">
        <v>385</v>
      </c>
      <c r="D185" s="57" t="s">
        <v>386</v>
      </c>
      <c r="E185" s="57" t="s">
        <v>387</v>
      </c>
      <c r="F185" s="63">
        <v>42</v>
      </c>
      <c r="G185" s="69">
        <v>1</v>
      </c>
      <c r="H185" s="40">
        <f t="shared" si="54"/>
        <v>42.5</v>
      </c>
      <c r="I185" s="12">
        <v>42</v>
      </c>
      <c r="J185" s="12">
        <v>0.5</v>
      </c>
      <c r="K185" s="12"/>
      <c r="L185" s="41">
        <f t="shared" si="56"/>
        <v>42.5</v>
      </c>
      <c r="M185" s="63">
        <f t="shared" si="55"/>
        <v>0</v>
      </c>
      <c r="N185" s="63">
        <v>0</v>
      </c>
      <c r="O185" s="63">
        <v>0</v>
      </c>
      <c r="P185" s="63"/>
      <c r="Q185" s="63">
        <f t="shared" ref="Q185:Q217" si="60">O185+N185+P185</f>
        <v>0</v>
      </c>
      <c r="R185" s="64">
        <v>0</v>
      </c>
      <c r="S185" s="377">
        <v>0</v>
      </c>
      <c r="T185" s="375"/>
    </row>
    <row r="186" spans="1:20" ht="24" customHeight="1">
      <c r="A186" s="530"/>
      <c r="B186" s="530"/>
      <c r="C186" s="68" t="s">
        <v>388</v>
      </c>
      <c r="D186" s="57" t="s">
        <v>389</v>
      </c>
      <c r="E186" s="57" t="s">
        <v>390</v>
      </c>
      <c r="F186" s="63" t="s">
        <v>391</v>
      </c>
      <c r="G186" s="69">
        <v>1</v>
      </c>
      <c r="H186" s="40">
        <f t="shared" si="54"/>
        <v>3.1</v>
      </c>
      <c r="I186" s="12">
        <v>3</v>
      </c>
      <c r="J186" s="12">
        <v>0.1</v>
      </c>
      <c r="K186" s="12"/>
      <c r="L186" s="41">
        <f t="shared" si="56"/>
        <v>3.1</v>
      </c>
      <c r="M186" s="63">
        <f t="shared" si="55"/>
        <v>0</v>
      </c>
      <c r="N186" s="63">
        <v>0</v>
      </c>
      <c r="O186" s="63">
        <v>0</v>
      </c>
      <c r="P186" s="63"/>
      <c r="Q186" s="63">
        <f t="shared" si="60"/>
        <v>0</v>
      </c>
      <c r="R186" s="24">
        <v>0</v>
      </c>
      <c r="S186" s="177">
        <v>0</v>
      </c>
      <c r="T186" s="375"/>
    </row>
    <row r="187" spans="1:20" ht="36">
      <c r="A187" s="530"/>
      <c r="B187" s="530"/>
      <c r="C187" s="68" t="s">
        <v>392</v>
      </c>
      <c r="D187" s="57" t="s">
        <v>393</v>
      </c>
      <c r="E187" s="57" t="s">
        <v>394</v>
      </c>
      <c r="F187" s="63" t="s">
        <v>689</v>
      </c>
      <c r="G187" s="69">
        <v>3</v>
      </c>
      <c r="H187" s="40">
        <f t="shared" si="54"/>
        <v>79.5</v>
      </c>
      <c r="I187" s="12">
        <v>78.599999999999994</v>
      </c>
      <c r="J187" s="12">
        <v>0.9</v>
      </c>
      <c r="K187" s="12"/>
      <c r="L187" s="41">
        <f t="shared" si="56"/>
        <v>79.5</v>
      </c>
      <c r="M187" s="63">
        <f t="shared" si="55"/>
        <v>10.874000000000001</v>
      </c>
      <c r="N187" s="63">
        <v>10.756</v>
      </c>
      <c r="O187" s="71">
        <v>0.11799999999999999</v>
      </c>
      <c r="P187" s="63"/>
      <c r="Q187" s="63">
        <f t="shared" si="60"/>
        <v>10.874000000000001</v>
      </c>
      <c r="R187" s="24">
        <v>3</v>
      </c>
      <c r="S187" s="177">
        <v>3</v>
      </c>
      <c r="T187" s="375"/>
    </row>
    <row r="188" spans="1:20" ht="36">
      <c r="A188" s="530"/>
      <c r="B188" s="530"/>
      <c r="C188" s="68" t="s">
        <v>395</v>
      </c>
      <c r="D188" s="57" t="s">
        <v>396</v>
      </c>
      <c r="E188" s="57" t="s">
        <v>397</v>
      </c>
      <c r="F188" s="63" t="s">
        <v>690</v>
      </c>
      <c r="G188" s="69">
        <v>125</v>
      </c>
      <c r="H188" s="40">
        <f t="shared" si="54"/>
        <v>2657.8</v>
      </c>
      <c r="I188" s="28">
        <v>2625</v>
      </c>
      <c r="J188" s="28">
        <v>32.799999999999997</v>
      </c>
      <c r="K188" s="28"/>
      <c r="L188" s="41">
        <f t="shared" si="56"/>
        <v>2657.8</v>
      </c>
      <c r="M188" s="63">
        <f>Q188</f>
        <v>887.74400000000003</v>
      </c>
      <c r="N188" s="63">
        <v>878.16899999999998</v>
      </c>
      <c r="O188" s="63">
        <v>9.5749999999999993</v>
      </c>
      <c r="P188" s="63"/>
      <c r="Q188" s="63">
        <f t="shared" si="60"/>
        <v>887.74400000000003</v>
      </c>
      <c r="R188" s="64">
        <v>134</v>
      </c>
      <c r="S188" s="377">
        <v>120</v>
      </c>
      <c r="T188" s="375"/>
    </row>
    <row r="189" spans="1:20" ht="48">
      <c r="A189" s="530"/>
      <c r="B189" s="531"/>
      <c r="C189" s="68" t="s">
        <v>398</v>
      </c>
      <c r="D189" s="57" t="s">
        <v>399</v>
      </c>
      <c r="E189" s="57" t="s">
        <v>400</v>
      </c>
      <c r="F189" s="63">
        <v>0</v>
      </c>
      <c r="G189" s="69">
        <v>0</v>
      </c>
      <c r="H189" s="40">
        <f t="shared" si="54"/>
        <v>183</v>
      </c>
      <c r="I189" s="12"/>
      <c r="J189" s="12">
        <v>183</v>
      </c>
      <c r="K189" s="12"/>
      <c r="L189" s="41">
        <f t="shared" si="56"/>
        <v>183</v>
      </c>
      <c r="M189" s="63">
        <f>Q189</f>
        <v>35.85</v>
      </c>
      <c r="N189" s="63"/>
      <c r="O189" s="63">
        <v>35.85</v>
      </c>
      <c r="P189" s="63"/>
      <c r="Q189" s="63">
        <f t="shared" si="60"/>
        <v>35.85</v>
      </c>
      <c r="R189" s="24" t="s">
        <v>922</v>
      </c>
      <c r="S189" s="177" t="s">
        <v>922</v>
      </c>
      <c r="T189" s="375" t="s">
        <v>898</v>
      </c>
    </row>
    <row r="190" spans="1:20">
      <c r="A190" s="530"/>
      <c r="B190" s="534" t="s">
        <v>845</v>
      </c>
      <c r="C190" s="577" t="s">
        <v>846</v>
      </c>
      <c r="D190" s="525" t="s">
        <v>402</v>
      </c>
      <c r="E190" s="525" t="s">
        <v>403</v>
      </c>
      <c r="F190" s="85">
        <v>3.77468</v>
      </c>
      <c r="G190" s="69">
        <v>22</v>
      </c>
      <c r="H190" s="40">
        <v>84.3</v>
      </c>
      <c r="I190" s="12">
        <v>83.1</v>
      </c>
      <c r="J190" s="12">
        <v>1.2</v>
      </c>
      <c r="K190" s="12"/>
      <c r="L190" s="28">
        <v>84.3</v>
      </c>
      <c r="M190" s="63">
        <f t="shared" ref="M190:M215" si="61">Q190</f>
        <v>567.70000000000005</v>
      </c>
      <c r="N190" s="63">
        <v>564</v>
      </c>
      <c r="O190" s="63">
        <v>3.7</v>
      </c>
      <c r="P190" s="63"/>
      <c r="Q190" s="63">
        <f t="shared" si="60"/>
        <v>567.70000000000005</v>
      </c>
      <c r="R190" s="51">
        <v>111</v>
      </c>
      <c r="S190" s="218">
        <v>64</v>
      </c>
      <c r="T190" s="375"/>
    </row>
    <row r="191" spans="1:20" ht="12.75" customHeight="1">
      <c r="A191" s="530"/>
      <c r="B191" s="534"/>
      <c r="C191" s="578"/>
      <c r="D191" s="526"/>
      <c r="E191" s="526"/>
      <c r="F191" s="85">
        <v>4.3139200000000004</v>
      </c>
      <c r="G191" s="69">
        <v>31</v>
      </c>
      <c r="H191" s="40">
        <v>135.69999999999999</v>
      </c>
      <c r="I191" s="12">
        <v>133.69999999999999</v>
      </c>
      <c r="J191" s="12">
        <v>2</v>
      </c>
      <c r="K191" s="12"/>
      <c r="L191" s="28">
        <v>135.69999999999999</v>
      </c>
      <c r="M191" s="63">
        <f t="shared" si="61"/>
        <v>13.1</v>
      </c>
      <c r="N191" s="63">
        <v>13</v>
      </c>
      <c r="O191" s="63">
        <v>0.1</v>
      </c>
      <c r="P191" s="63"/>
      <c r="Q191" s="63">
        <f t="shared" si="60"/>
        <v>13.1</v>
      </c>
      <c r="R191" s="51">
        <v>3</v>
      </c>
      <c r="S191" s="218">
        <v>1</v>
      </c>
      <c r="T191" s="375"/>
    </row>
    <row r="192" spans="1:20" ht="12.75" customHeight="1">
      <c r="A192" s="530"/>
      <c r="B192" s="534"/>
      <c r="C192" s="578"/>
      <c r="D192" s="526"/>
      <c r="E192" s="526"/>
      <c r="F192" s="85">
        <v>5.3924000000000003</v>
      </c>
      <c r="G192" s="69">
        <v>30</v>
      </c>
      <c r="H192" s="40">
        <v>164.3</v>
      </c>
      <c r="I192" s="12">
        <v>161.80000000000001</v>
      </c>
      <c r="J192" s="12">
        <v>2.5</v>
      </c>
      <c r="K192" s="12"/>
      <c r="L192" s="28">
        <v>164.3</v>
      </c>
      <c r="M192" s="63">
        <f t="shared" si="61"/>
        <v>38</v>
      </c>
      <c r="N192" s="63">
        <v>37.799999999999997</v>
      </c>
      <c r="O192" s="63">
        <v>0.2</v>
      </c>
      <c r="P192" s="63"/>
      <c r="Q192" s="63">
        <f t="shared" si="60"/>
        <v>38</v>
      </c>
      <c r="R192" s="51">
        <v>7</v>
      </c>
      <c r="S192" s="218">
        <v>2</v>
      </c>
      <c r="T192" s="375"/>
    </row>
    <row r="193" spans="1:280" ht="12.75" customHeight="1">
      <c r="A193" s="530"/>
      <c r="B193" s="534"/>
      <c r="C193" s="578"/>
      <c r="D193" s="526"/>
      <c r="E193" s="526"/>
      <c r="F193" s="85">
        <v>16.177199999999999</v>
      </c>
      <c r="G193" s="69">
        <v>20</v>
      </c>
      <c r="H193" s="40">
        <v>328.3</v>
      </c>
      <c r="I193" s="12">
        <v>323.5</v>
      </c>
      <c r="J193" s="12">
        <v>4.8</v>
      </c>
      <c r="K193" s="12"/>
      <c r="L193" s="28">
        <v>328.3</v>
      </c>
      <c r="M193" s="63">
        <f t="shared" si="61"/>
        <v>0</v>
      </c>
      <c r="N193" s="63">
        <v>0</v>
      </c>
      <c r="O193" s="63">
        <v>0</v>
      </c>
      <c r="P193" s="63"/>
      <c r="Q193" s="63">
        <f t="shared" si="60"/>
        <v>0</v>
      </c>
      <c r="R193" s="51">
        <v>0</v>
      </c>
      <c r="S193" s="218">
        <v>0</v>
      </c>
      <c r="T193" s="375"/>
    </row>
    <row r="194" spans="1:280" ht="12.75" customHeight="1">
      <c r="A194" s="530"/>
      <c r="B194" s="534"/>
      <c r="C194" s="578"/>
      <c r="D194" s="526"/>
      <c r="E194" s="526"/>
      <c r="F194" s="63">
        <v>100</v>
      </c>
      <c r="G194" s="69">
        <v>15</v>
      </c>
      <c r="H194" s="40">
        <v>1525</v>
      </c>
      <c r="I194" s="12">
        <v>1500</v>
      </c>
      <c r="J194" s="12">
        <v>25</v>
      </c>
      <c r="K194" s="12"/>
      <c r="L194" s="28">
        <v>1525</v>
      </c>
      <c r="M194" s="63">
        <f t="shared" si="61"/>
        <v>992.43899999999996</v>
      </c>
      <c r="N194" s="63">
        <v>983.93899999999996</v>
      </c>
      <c r="O194" s="63">
        <v>8.5</v>
      </c>
      <c r="P194" s="63"/>
      <c r="Q194" s="63">
        <f t="shared" si="60"/>
        <v>992.43899999999996</v>
      </c>
      <c r="R194" s="51">
        <v>10</v>
      </c>
      <c r="S194" s="218">
        <v>6</v>
      </c>
      <c r="T194" s="375"/>
    </row>
    <row r="195" spans="1:280">
      <c r="A195" s="530"/>
      <c r="B195" s="534"/>
      <c r="C195" s="579"/>
      <c r="D195" s="527"/>
      <c r="E195" s="527"/>
      <c r="F195" s="63">
        <v>2</v>
      </c>
      <c r="G195" s="69">
        <v>612</v>
      </c>
      <c r="H195" s="40">
        <v>2007.3</v>
      </c>
      <c r="I195" s="12">
        <v>1980.1</v>
      </c>
      <c r="J195" s="12">
        <v>27.2</v>
      </c>
      <c r="K195" s="12"/>
      <c r="L195" s="28">
        <v>2007.3</v>
      </c>
      <c r="M195" s="63">
        <f t="shared" si="61"/>
        <v>0</v>
      </c>
      <c r="N195" s="63">
        <v>0</v>
      </c>
      <c r="O195" s="63">
        <v>0</v>
      </c>
      <c r="P195" s="63"/>
      <c r="Q195" s="63">
        <f t="shared" si="60"/>
        <v>0</v>
      </c>
      <c r="R195" s="24">
        <v>0</v>
      </c>
      <c r="S195" s="177">
        <v>0</v>
      </c>
      <c r="T195" s="375"/>
    </row>
    <row r="196" spans="1:280" ht="27.75" customHeight="1">
      <c r="A196" s="530"/>
      <c r="B196" s="123" t="s">
        <v>847</v>
      </c>
      <c r="C196" s="68" t="s">
        <v>404</v>
      </c>
      <c r="D196" s="57" t="s">
        <v>405</v>
      </c>
      <c r="E196" s="57" t="s">
        <v>406</v>
      </c>
      <c r="F196" s="63" t="s">
        <v>407</v>
      </c>
      <c r="G196" s="69">
        <v>4</v>
      </c>
      <c r="H196" s="40">
        <f t="shared" si="54"/>
        <v>81</v>
      </c>
      <c r="I196" s="28">
        <v>80</v>
      </c>
      <c r="J196" s="28">
        <v>1</v>
      </c>
      <c r="K196" s="28"/>
      <c r="L196" s="28">
        <f t="shared" ref="L196:L217" si="62">J196+I196+K196</f>
        <v>81</v>
      </c>
      <c r="M196" s="63">
        <f t="shared" si="61"/>
        <v>12.991</v>
      </c>
      <c r="N196" s="63">
        <v>12.85</v>
      </c>
      <c r="O196" s="63">
        <v>0.14099999999999999</v>
      </c>
      <c r="P196" s="63"/>
      <c r="Q196" s="63">
        <f t="shared" si="60"/>
        <v>12.991</v>
      </c>
      <c r="R196" s="24">
        <v>1</v>
      </c>
      <c r="S196" s="177">
        <v>0</v>
      </c>
      <c r="T196" s="375"/>
    </row>
    <row r="197" spans="1:280" ht="41.25" customHeight="1">
      <c r="A197" s="530"/>
      <c r="B197" s="123" t="s">
        <v>848</v>
      </c>
      <c r="C197" s="68" t="s">
        <v>408</v>
      </c>
      <c r="D197" s="57" t="s">
        <v>409</v>
      </c>
      <c r="E197" s="57" t="s">
        <v>410</v>
      </c>
      <c r="F197" s="63">
        <v>1037</v>
      </c>
      <c r="G197" s="69">
        <v>1</v>
      </c>
      <c r="H197" s="40">
        <f t="shared" si="54"/>
        <v>1049.5</v>
      </c>
      <c r="I197" s="12">
        <v>1037</v>
      </c>
      <c r="J197" s="12">
        <v>12.5</v>
      </c>
      <c r="K197" s="12"/>
      <c r="L197" s="28">
        <f t="shared" si="62"/>
        <v>1049.5</v>
      </c>
      <c r="M197" s="63">
        <f t="shared" si="61"/>
        <v>1037</v>
      </c>
      <c r="N197" s="63">
        <v>1037</v>
      </c>
      <c r="O197" s="63">
        <v>0</v>
      </c>
      <c r="P197" s="63"/>
      <c r="Q197" s="63">
        <f t="shared" si="60"/>
        <v>1037</v>
      </c>
      <c r="R197" s="64">
        <v>1</v>
      </c>
      <c r="S197" s="377">
        <v>0</v>
      </c>
      <c r="T197" s="375"/>
    </row>
    <row r="198" spans="1:280">
      <c r="A198" s="530"/>
      <c r="B198" s="522" t="s">
        <v>849</v>
      </c>
      <c r="C198" s="554" t="s">
        <v>850</v>
      </c>
      <c r="D198" s="525" t="s">
        <v>412</v>
      </c>
      <c r="E198" s="525" t="s">
        <v>413</v>
      </c>
      <c r="F198" s="141">
        <f>1038.83/1000</f>
        <v>1.0388299999999999</v>
      </c>
      <c r="G198" s="69">
        <v>2700</v>
      </c>
      <c r="H198" s="40">
        <f t="shared" si="54"/>
        <v>34397.1</v>
      </c>
      <c r="I198" s="12">
        <v>33897.1</v>
      </c>
      <c r="J198" s="12">
        <v>500</v>
      </c>
      <c r="K198" s="12"/>
      <c r="L198" s="28">
        <f t="shared" si="62"/>
        <v>34397.1</v>
      </c>
      <c r="M198" s="63">
        <f t="shared" si="61"/>
        <v>7185.9000000000005</v>
      </c>
      <c r="N198" s="63">
        <v>7105.3</v>
      </c>
      <c r="O198" s="63">
        <v>80.599999999999994</v>
      </c>
      <c r="P198" s="63"/>
      <c r="Q198" s="63">
        <f t="shared" si="60"/>
        <v>7185.9000000000005</v>
      </c>
      <c r="R198" s="51" t="s">
        <v>901</v>
      </c>
      <c r="S198" s="218" t="s">
        <v>902</v>
      </c>
      <c r="T198" s="375"/>
    </row>
    <row r="199" spans="1:280" ht="18" customHeight="1">
      <c r="A199" s="530"/>
      <c r="B199" s="523"/>
      <c r="C199" s="555"/>
      <c r="D199" s="526"/>
      <c r="E199" s="526"/>
      <c r="F199" s="141">
        <f>1154.26/1000</f>
        <v>1.1542600000000001</v>
      </c>
      <c r="G199" s="69">
        <v>90</v>
      </c>
      <c r="H199" s="40">
        <f t="shared" si="54"/>
        <v>1265.3</v>
      </c>
      <c r="I199" s="12">
        <v>1246.5999999999999</v>
      </c>
      <c r="J199" s="12">
        <v>18.7</v>
      </c>
      <c r="K199" s="12"/>
      <c r="L199" s="28">
        <f t="shared" si="62"/>
        <v>1265.3</v>
      </c>
      <c r="M199" s="63">
        <f t="shared" si="61"/>
        <v>280.2</v>
      </c>
      <c r="N199" s="63">
        <v>277</v>
      </c>
      <c r="O199" s="63">
        <v>3.2</v>
      </c>
      <c r="P199" s="63"/>
      <c r="Q199" s="63">
        <f t="shared" si="60"/>
        <v>280.2</v>
      </c>
      <c r="R199" s="51" t="s">
        <v>903</v>
      </c>
      <c r="S199" s="218" t="s">
        <v>904</v>
      </c>
      <c r="T199" s="375"/>
    </row>
    <row r="200" spans="1:280">
      <c r="A200" s="530"/>
      <c r="B200" s="523"/>
      <c r="C200" s="555"/>
      <c r="D200" s="526"/>
      <c r="E200" s="526"/>
      <c r="F200" s="141">
        <f>2077.66/1000</f>
        <v>2.0776599999999998</v>
      </c>
      <c r="G200" s="69">
        <v>1100</v>
      </c>
      <c r="H200" s="40">
        <f t="shared" si="54"/>
        <v>28037.4</v>
      </c>
      <c r="I200" s="12">
        <v>27622.400000000001</v>
      </c>
      <c r="J200" s="12">
        <v>415</v>
      </c>
      <c r="K200" s="12"/>
      <c r="L200" s="28">
        <f t="shared" si="62"/>
        <v>28037.4</v>
      </c>
      <c r="M200" s="63">
        <f t="shared" si="61"/>
        <v>6915.5999999999995</v>
      </c>
      <c r="N200" s="63">
        <v>6835.4</v>
      </c>
      <c r="O200" s="63">
        <v>80.2</v>
      </c>
      <c r="P200" s="63"/>
      <c r="Q200" s="63">
        <f t="shared" si="60"/>
        <v>6915.5999999999995</v>
      </c>
      <c r="R200" s="51" t="s">
        <v>905</v>
      </c>
      <c r="S200" s="218" t="s">
        <v>906</v>
      </c>
      <c r="T200" s="375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</row>
    <row r="201" spans="1:280">
      <c r="A201" s="530"/>
      <c r="B201" s="523"/>
      <c r="C201" s="555"/>
      <c r="D201" s="526"/>
      <c r="E201" s="526"/>
      <c r="F201" s="141">
        <f>2308.51/1000</f>
        <v>2.3085100000000001</v>
      </c>
      <c r="G201" s="69">
        <v>140</v>
      </c>
      <c r="H201" s="40">
        <f t="shared" si="54"/>
        <v>3936.3</v>
      </c>
      <c r="I201" s="12">
        <v>3878.3</v>
      </c>
      <c r="J201" s="12">
        <v>58</v>
      </c>
      <c r="K201" s="12"/>
      <c r="L201" s="28">
        <f t="shared" si="62"/>
        <v>3936.3</v>
      </c>
      <c r="M201" s="63">
        <f t="shared" si="61"/>
        <v>980.80000000000007</v>
      </c>
      <c r="N201" s="63">
        <v>969.6</v>
      </c>
      <c r="O201" s="63">
        <v>11.2</v>
      </c>
      <c r="P201" s="63"/>
      <c r="Q201" s="63">
        <f t="shared" si="60"/>
        <v>980.80000000000007</v>
      </c>
      <c r="R201" s="51" t="s">
        <v>907</v>
      </c>
      <c r="S201" s="218" t="s">
        <v>908</v>
      </c>
      <c r="T201" s="375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</row>
    <row r="202" spans="1:280">
      <c r="A202" s="530"/>
      <c r="B202" s="524"/>
      <c r="C202" s="556"/>
      <c r="D202" s="527"/>
      <c r="E202" s="527"/>
      <c r="F202" s="64">
        <v>1.7313799999999999</v>
      </c>
      <c r="G202" s="2">
        <v>1</v>
      </c>
      <c r="H202" s="40">
        <f t="shared" si="54"/>
        <v>29.1</v>
      </c>
      <c r="I202" s="12">
        <v>20.8</v>
      </c>
      <c r="J202" s="12">
        <v>8.3000000000000007</v>
      </c>
      <c r="K202" s="12"/>
      <c r="L202" s="28">
        <f t="shared" si="62"/>
        <v>29.1</v>
      </c>
      <c r="M202" s="63">
        <f t="shared" si="61"/>
        <v>5.2</v>
      </c>
      <c r="N202" s="63">
        <v>5.2</v>
      </c>
      <c r="O202" s="63">
        <v>0</v>
      </c>
      <c r="P202" s="63"/>
      <c r="Q202" s="63">
        <f t="shared" si="60"/>
        <v>5.2</v>
      </c>
      <c r="R202" s="51" t="s">
        <v>430</v>
      </c>
      <c r="S202" s="218" t="s">
        <v>774</v>
      </c>
      <c r="T202" s="375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  <c r="IW202" s="49"/>
      <c r="IX202" s="49"/>
      <c r="IY202" s="49"/>
      <c r="IZ202" s="49"/>
      <c r="JA202" s="49"/>
      <c r="JB202" s="49"/>
      <c r="JC202" s="49"/>
      <c r="JD202" s="49"/>
      <c r="JE202" s="49"/>
      <c r="JF202" s="49"/>
      <c r="JG202" s="49"/>
      <c r="JH202" s="49"/>
      <c r="JI202" s="49"/>
      <c r="JJ202" s="49"/>
      <c r="JK202" s="49"/>
      <c r="JL202" s="49"/>
      <c r="JM202" s="49"/>
      <c r="JN202" s="49"/>
      <c r="JO202" s="49"/>
      <c r="JP202" s="49"/>
      <c r="JQ202" s="49"/>
      <c r="JR202" s="49"/>
      <c r="JS202" s="49"/>
      <c r="JT202" s="49"/>
    </row>
    <row r="203" spans="1:280" ht="29.25" customHeight="1">
      <c r="A203" s="530"/>
      <c r="B203" s="123" t="s">
        <v>851</v>
      </c>
      <c r="C203" s="142" t="s">
        <v>415</v>
      </c>
      <c r="D203" s="143" t="s">
        <v>416</v>
      </c>
      <c r="E203" s="143" t="s">
        <v>417</v>
      </c>
      <c r="F203" s="72" t="s">
        <v>418</v>
      </c>
      <c r="G203" s="144">
        <v>15</v>
      </c>
      <c r="H203" s="193">
        <f t="shared" si="54"/>
        <v>425.90000000000003</v>
      </c>
      <c r="I203" s="145">
        <v>421.3</v>
      </c>
      <c r="J203" s="145">
        <v>4.5999999999999996</v>
      </c>
      <c r="K203" s="145"/>
      <c r="L203" s="146">
        <f t="shared" si="62"/>
        <v>425.90000000000003</v>
      </c>
      <c r="M203" s="46">
        <f t="shared" si="61"/>
        <v>56.756999999999998</v>
      </c>
      <c r="N203" s="46">
        <v>56.156999999999996</v>
      </c>
      <c r="O203" s="46">
        <v>0.6</v>
      </c>
      <c r="P203" s="46"/>
      <c r="Q203" s="46">
        <f t="shared" si="60"/>
        <v>56.756999999999998</v>
      </c>
      <c r="R203" s="72" t="s">
        <v>693</v>
      </c>
      <c r="S203" s="379" t="s">
        <v>764</v>
      </c>
      <c r="T203" s="373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</row>
    <row r="204" spans="1:280" s="64" customFormat="1" ht="19.5" customHeight="1">
      <c r="A204" s="530"/>
      <c r="B204" s="534" t="s">
        <v>852</v>
      </c>
      <c r="C204" s="529" t="s">
        <v>853</v>
      </c>
      <c r="D204" s="525" t="s">
        <v>420</v>
      </c>
      <c r="E204" s="525" t="s">
        <v>421</v>
      </c>
      <c r="F204" s="85">
        <v>5.8507499999999997</v>
      </c>
      <c r="G204" s="69">
        <v>159</v>
      </c>
      <c r="H204" s="40">
        <v>940.59999999999991</v>
      </c>
      <c r="I204" s="12">
        <v>930.3</v>
      </c>
      <c r="J204" s="12">
        <v>10.3</v>
      </c>
      <c r="K204" s="12"/>
      <c r="L204" s="28">
        <f t="shared" si="62"/>
        <v>940.59999999999991</v>
      </c>
      <c r="M204" s="86">
        <f t="shared" si="61"/>
        <v>141.91800000000001</v>
      </c>
      <c r="N204" s="63">
        <v>140.41800000000001</v>
      </c>
      <c r="O204" s="63">
        <v>1.5</v>
      </c>
      <c r="P204" s="63"/>
      <c r="Q204" s="63">
        <f t="shared" si="60"/>
        <v>141.91800000000001</v>
      </c>
      <c r="R204" s="24">
        <v>24</v>
      </c>
      <c r="S204" s="177">
        <v>8</v>
      </c>
      <c r="T204" s="375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  <c r="IW204" s="49"/>
      <c r="IX204" s="49"/>
      <c r="IY204" s="49"/>
      <c r="IZ204" s="49"/>
      <c r="JA204" s="49"/>
      <c r="JB204" s="49"/>
      <c r="JC204" s="49"/>
      <c r="JD204" s="49"/>
      <c r="JE204" s="49"/>
      <c r="JF204" s="49"/>
      <c r="JG204" s="49"/>
      <c r="JH204" s="49"/>
      <c r="JI204" s="49"/>
      <c r="JJ204" s="49"/>
      <c r="JK204" s="49"/>
      <c r="JL204" s="49"/>
      <c r="JM204" s="49"/>
      <c r="JN204" s="49"/>
      <c r="JO204" s="49"/>
      <c r="JP204" s="49"/>
      <c r="JQ204" s="49"/>
      <c r="JR204" s="49"/>
      <c r="JS204" s="49"/>
      <c r="JT204" s="49"/>
    </row>
    <row r="205" spans="1:280" s="49" customFormat="1" ht="12.75" customHeight="1">
      <c r="A205" s="530"/>
      <c r="B205" s="534"/>
      <c r="C205" s="530"/>
      <c r="D205" s="526"/>
      <c r="E205" s="526"/>
      <c r="F205" s="148">
        <v>8.1910600000000002</v>
      </c>
      <c r="G205" s="149">
        <v>120</v>
      </c>
      <c r="H205" s="194">
        <v>993.69999999999993</v>
      </c>
      <c r="I205" s="150">
        <v>982.9</v>
      </c>
      <c r="J205" s="150">
        <v>10.8</v>
      </c>
      <c r="K205" s="150"/>
      <c r="L205" s="28">
        <f t="shared" si="62"/>
        <v>993.69999999999993</v>
      </c>
      <c r="M205" s="86">
        <f t="shared" si="61"/>
        <v>190.49438000000001</v>
      </c>
      <c r="N205" s="47">
        <v>188.39438000000001</v>
      </c>
      <c r="O205" s="47">
        <v>2.1</v>
      </c>
      <c r="P205" s="47"/>
      <c r="Q205" s="63">
        <f t="shared" si="60"/>
        <v>190.49438000000001</v>
      </c>
      <c r="R205" s="151">
        <v>23</v>
      </c>
      <c r="S205" s="454">
        <v>13</v>
      </c>
      <c r="T205" s="374"/>
    </row>
    <row r="206" spans="1:280" s="49" customFormat="1" ht="12.75" customHeight="1">
      <c r="A206" s="530"/>
      <c r="B206" s="534"/>
      <c r="C206" s="530"/>
      <c r="D206" s="526"/>
      <c r="E206" s="526"/>
      <c r="F206" s="148">
        <v>11.701510000000001</v>
      </c>
      <c r="G206" s="149">
        <v>50</v>
      </c>
      <c r="H206" s="194">
        <v>591.5</v>
      </c>
      <c r="I206" s="150">
        <v>585.1</v>
      </c>
      <c r="J206" s="150">
        <v>6.4</v>
      </c>
      <c r="K206" s="150"/>
      <c r="L206" s="28">
        <f t="shared" si="62"/>
        <v>591.5</v>
      </c>
      <c r="M206" s="86">
        <f t="shared" si="61"/>
        <v>212.92718000000002</v>
      </c>
      <c r="N206" s="47">
        <v>210.62718000000001</v>
      </c>
      <c r="O206" s="47">
        <v>2.2999999999999998</v>
      </c>
      <c r="P206" s="47"/>
      <c r="Q206" s="63">
        <f t="shared" si="60"/>
        <v>212.92718000000002</v>
      </c>
      <c r="R206" s="151">
        <v>18</v>
      </c>
      <c r="S206" s="454">
        <v>10</v>
      </c>
      <c r="T206" s="374"/>
    </row>
    <row r="207" spans="1:280" s="49" customFormat="1" ht="12.75" customHeight="1">
      <c r="A207" s="530"/>
      <c r="B207" s="534"/>
      <c r="C207" s="530"/>
      <c r="D207" s="526"/>
      <c r="E207" s="526"/>
      <c r="F207" s="148">
        <v>17.55226</v>
      </c>
      <c r="G207" s="149">
        <v>31</v>
      </c>
      <c r="H207" s="194">
        <v>550.1</v>
      </c>
      <c r="I207" s="150">
        <v>544.1</v>
      </c>
      <c r="J207" s="150">
        <v>6</v>
      </c>
      <c r="K207" s="150"/>
      <c r="L207" s="28">
        <f t="shared" si="62"/>
        <v>550.1</v>
      </c>
      <c r="M207" s="86">
        <f t="shared" si="61"/>
        <v>88.661300000000011</v>
      </c>
      <c r="N207" s="47">
        <v>87.761300000000006</v>
      </c>
      <c r="O207" s="47">
        <v>0.9</v>
      </c>
      <c r="P207" s="47"/>
      <c r="Q207" s="63">
        <f t="shared" si="60"/>
        <v>88.661300000000011</v>
      </c>
      <c r="R207" s="151">
        <v>5</v>
      </c>
      <c r="S207" s="454">
        <v>3</v>
      </c>
      <c r="T207" s="374"/>
    </row>
    <row r="208" spans="1:280" s="49" customFormat="1" ht="12.75" customHeight="1">
      <c r="A208" s="530"/>
      <c r="B208" s="534"/>
      <c r="C208" s="531"/>
      <c r="D208" s="527"/>
      <c r="E208" s="527"/>
      <c r="F208" s="49">
        <v>28.08362</v>
      </c>
      <c r="G208" s="149">
        <v>0</v>
      </c>
      <c r="H208" s="194">
        <v>0</v>
      </c>
      <c r="I208" s="150">
        <v>0</v>
      </c>
      <c r="J208" s="150">
        <v>0</v>
      </c>
      <c r="K208" s="150"/>
      <c r="L208" s="28">
        <f t="shared" si="62"/>
        <v>0</v>
      </c>
      <c r="M208" s="86">
        <f t="shared" si="61"/>
        <v>56.867240000000002</v>
      </c>
      <c r="N208" s="47">
        <v>56.16724</v>
      </c>
      <c r="O208" s="47">
        <v>0.7</v>
      </c>
      <c r="P208" s="47"/>
      <c r="Q208" s="63">
        <f t="shared" si="60"/>
        <v>56.867240000000002</v>
      </c>
      <c r="R208" s="151">
        <v>2</v>
      </c>
      <c r="S208" s="454">
        <v>1</v>
      </c>
      <c r="T208" s="374"/>
    </row>
    <row r="209" spans="1:85" ht="24">
      <c r="A209" s="530"/>
      <c r="B209" s="523" t="s">
        <v>854</v>
      </c>
      <c r="C209" s="152" t="s">
        <v>422</v>
      </c>
      <c r="D209" s="525" t="s">
        <v>423</v>
      </c>
      <c r="E209" s="525" t="s">
        <v>424</v>
      </c>
      <c r="F209" s="148">
        <v>117.57928</v>
      </c>
      <c r="G209" s="149">
        <v>1</v>
      </c>
      <c r="H209" s="194">
        <f t="shared" si="54"/>
        <v>119.89999999999999</v>
      </c>
      <c r="I209" s="153">
        <v>117.6</v>
      </c>
      <c r="J209" s="153">
        <v>2.2999999999999998</v>
      </c>
      <c r="K209" s="153"/>
      <c r="L209" s="154">
        <f t="shared" si="62"/>
        <v>119.89999999999999</v>
      </c>
      <c r="M209" s="47">
        <f t="shared" si="61"/>
        <v>0</v>
      </c>
      <c r="N209" s="47">
        <v>0</v>
      </c>
      <c r="O209" s="47">
        <v>0</v>
      </c>
      <c r="P209" s="47">
        <v>0</v>
      </c>
      <c r="Q209" s="47">
        <f t="shared" si="60"/>
        <v>0</v>
      </c>
      <c r="R209" s="151">
        <v>0</v>
      </c>
      <c r="S209" s="454">
        <v>0</v>
      </c>
      <c r="T209" s="374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</row>
    <row r="210" spans="1:85" ht="24">
      <c r="A210" s="530"/>
      <c r="B210" s="523"/>
      <c r="C210" s="68" t="s">
        <v>425</v>
      </c>
      <c r="D210" s="526"/>
      <c r="E210" s="526"/>
      <c r="F210" s="85">
        <v>82.305499999999995</v>
      </c>
      <c r="G210" s="69">
        <v>1</v>
      </c>
      <c r="H210" s="40">
        <f>L210</f>
        <v>83.899999999999991</v>
      </c>
      <c r="I210" s="66">
        <v>82.3</v>
      </c>
      <c r="J210" s="66">
        <v>1.6</v>
      </c>
      <c r="K210" s="66"/>
      <c r="L210" s="28">
        <f t="shared" si="62"/>
        <v>83.899999999999991</v>
      </c>
      <c r="M210" s="63">
        <f t="shared" si="61"/>
        <v>0</v>
      </c>
      <c r="N210" s="63">
        <v>0</v>
      </c>
      <c r="O210" s="63">
        <v>0</v>
      </c>
      <c r="P210" s="63">
        <v>0</v>
      </c>
      <c r="Q210" s="63">
        <f t="shared" si="60"/>
        <v>0</v>
      </c>
      <c r="R210" s="24">
        <v>0</v>
      </c>
      <c r="S210" s="177">
        <v>0</v>
      </c>
      <c r="T210" s="375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</row>
    <row r="211" spans="1:85" ht="24">
      <c r="A211" s="530"/>
      <c r="B211" s="524"/>
      <c r="C211" s="68" t="s">
        <v>426</v>
      </c>
      <c r="D211" s="527"/>
      <c r="E211" s="527"/>
      <c r="F211" s="85">
        <v>58.789639999999999</v>
      </c>
      <c r="G211" s="69">
        <v>3</v>
      </c>
      <c r="H211" s="40">
        <f>L211</f>
        <v>179.70000000000002</v>
      </c>
      <c r="I211" s="66">
        <v>176.4</v>
      </c>
      <c r="J211" s="66">
        <v>3.3</v>
      </c>
      <c r="K211" s="66"/>
      <c r="L211" s="28">
        <f t="shared" si="62"/>
        <v>179.70000000000002</v>
      </c>
      <c r="M211" s="63">
        <f t="shared" si="61"/>
        <v>0</v>
      </c>
      <c r="N211" s="63">
        <v>0</v>
      </c>
      <c r="O211" s="63">
        <v>0</v>
      </c>
      <c r="P211" s="63">
        <v>0</v>
      </c>
      <c r="Q211" s="63">
        <f t="shared" si="60"/>
        <v>0</v>
      </c>
      <c r="R211" s="51" t="s">
        <v>38</v>
      </c>
      <c r="S211" s="218" t="s">
        <v>38</v>
      </c>
      <c r="T211" s="375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</row>
    <row r="212" spans="1:85" ht="47.25" customHeight="1">
      <c r="A212" s="530"/>
      <c r="B212" s="103" t="s">
        <v>834</v>
      </c>
      <c r="C212" s="68" t="s">
        <v>427</v>
      </c>
      <c r="D212" s="57" t="s">
        <v>428</v>
      </c>
      <c r="E212" s="57" t="s">
        <v>429</v>
      </c>
      <c r="F212" s="51" t="s">
        <v>855</v>
      </c>
      <c r="G212" s="24">
        <v>3</v>
      </c>
      <c r="H212" s="40">
        <f t="shared" si="54"/>
        <v>15.100000000000001</v>
      </c>
      <c r="I212" s="12">
        <v>14.8</v>
      </c>
      <c r="J212" s="12">
        <v>0.3</v>
      </c>
      <c r="K212" s="12"/>
      <c r="L212" s="28">
        <f t="shared" si="62"/>
        <v>15.100000000000001</v>
      </c>
      <c r="M212" s="63">
        <f t="shared" si="61"/>
        <v>3.6</v>
      </c>
      <c r="N212" s="63">
        <v>3.6</v>
      </c>
      <c r="O212" s="63">
        <v>0</v>
      </c>
      <c r="P212" s="63">
        <v>0</v>
      </c>
      <c r="Q212" s="63">
        <f t="shared" si="60"/>
        <v>3.6</v>
      </c>
      <c r="R212" s="64">
        <v>3</v>
      </c>
      <c r="S212" s="218" t="s">
        <v>624</v>
      </c>
      <c r="T212" s="375"/>
    </row>
    <row r="213" spans="1:85" ht="63.75">
      <c r="A213" s="530"/>
      <c r="B213" s="103" t="s">
        <v>856</v>
      </c>
      <c r="C213" s="68" t="s">
        <v>431</v>
      </c>
      <c r="D213" s="57" t="s">
        <v>432</v>
      </c>
      <c r="E213" s="57" t="s">
        <v>433</v>
      </c>
      <c r="F213" s="63">
        <v>12.5</v>
      </c>
      <c r="G213" s="69">
        <v>225</v>
      </c>
      <c r="H213" s="40">
        <f t="shared" si="54"/>
        <v>34239.4</v>
      </c>
      <c r="I213" s="12">
        <v>33750</v>
      </c>
      <c r="J213" s="12">
        <v>489.4</v>
      </c>
      <c r="K213" s="12"/>
      <c r="L213" s="28">
        <f t="shared" si="62"/>
        <v>34239.4</v>
      </c>
      <c r="M213" s="63">
        <f>Q213</f>
        <v>8251.375</v>
      </c>
      <c r="N213" s="63">
        <v>8150.1610000000001</v>
      </c>
      <c r="O213" s="63">
        <v>101.214</v>
      </c>
      <c r="P213" s="63">
        <v>0</v>
      </c>
      <c r="Q213" s="63">
        <f t="shared" si="60"/>
        <v>8251.375</v>
      </c>
      <c r="R213" s="64" t="s">
        <v>909</v>
      </c>
      <c r="S213" s="377" t="s">
        <v>910</v>
      </c>
      <c r="T213" s="375"/>
    </row>
    <row r="214" spans="1:85" ht="63.75" customHeight="1">
      <c r="A214" s="530"/>
      <c r="B214" s="580" t="s">
        <v>857</v>
      </c>
      <c r="C214" s="529" t="s">
        <v>434</v>
      </c>
      <c r="D214" s="525" t="s">
        <v>435</v>
      </c>
      <c r="E214" s="525" t="s">
        <v>436</v>
      </c>
      <c r="F214" s="108">
        <v>13.420680000000001</v>
      </c>
      <c r="G214" s="90">
        <v>112</v>
      </c>
      <c r="H214" s="40">
        <v>20395</v>
      </c>
      <c r="I214" s="41">
        <v>20382.3</v>
      </c>
      <c r="J214" s="41">
        <v>12.7</v>
      </c>
      <c r="K214" s="41"/>
      <c r="L214" s="28">
        <f t="shared" si="62"/>
        <v>20395</v>
      </c>
      <c r="M214" s="63">
        <f t="shared" si="61"/>
        <v>5174.5</v>
      </c>
      <c r="N214" s="63">
        <v>5149.8999999999996</v>
      </c>
      <c r="O214" s="63">
        <v>24.6</v>
      </c>
      <c r="P214" s="63">
        <v>0</v>
      </c>
      <c r="Q214" s="63">
        <f t="shared" si="60"/>
        <v>5174.5</v>
      </c>
      <c r="R214" s="51" t="s">
        <v>911</v>
      </c>
      <c r="S214" s="218" t="s">
        <v>912</v>
      </c>
      <c r="T214" s="375"/>
    </row>
    <row r="215" spans="1:85" ht="12.75" customHeight="1">
      <c r="A215" s="530"/>
      <c r="B215" s="580"/>
      <c r="C215" s="531"/>
      <c r="D215" s="527"/>
      <c r="E215" s="527"/>
      <c r="F215" s="108">
        <v>16.10482</v>
      </c>
      <c r="G215" s="90">
        <v>5</v>
      </c>
      <c r="H215" s="40">
        <v>2535</v>
      </c>
      <c r="I215" s="41">
        <v>2428.9</v>
      </c>
      <c r="J215" s="41">
        <v>106.1</v>
      </c>
      <c r="K215" s="41"/>
      <c r="L215" s="28">
        <f t="shared" si="62"/>
        <v>2535</v>
      </c>
      <c r="M215" s="63">
        <f t="shared" si="61"/>
        <v>548.5</v>
      </c>
      <c r="N215" s="63">
        <v>546</v>
      </c>
      <c r="O215" s="63">
        <v>2.5</v>
      </c>
      <c r="P215" s="63">
        <v>0</v>
      </c>
      <c r="Q215" s="63">
        <f t="shared" si="60"/>
        <v>548.5</v>
      </c>
      <c r="R215" s="51" t="s">
        <v>913</v>
      </c>
      <c r="S215" s="218" t="s">
        <v>913</v>
      </c>
      <c r="T215" s="375"/>
    </row>
    <row r="216" spans="1:85" ht="63.75">
      <c r="A216" s="530"/>
      <c r="B216" s="103" t="s">
        <v>858</v>
      </c>
      <c r="C216" s="68" t="s">
        <v>437</v>
      </c>
      <c r="D216" s="57" t="s">
        <v>438</v>
      </c>
      <c r="E216" s="57" t="s">
        <v>439</v>
      </c>
      <c r="F216" s="63" t="s">
        <v>440</v>
      </c>
      <c r="G216" s="69">
        <v>10</v>
      </c>
      <c r="H216" s="40">
        <f t="shared" si="54"/>
        <v>424.6</v>
      </c>
      <c r="I216" s="12">
        <v>420</v>
      </c>
      <c r="J216" s="12">
        <v>4.5999999999999996</v>
      </c>
      <c r="K216" s="12"/>
      <c r="L216" s="28">
        <f t="shared" si="62"/>
        <v>424.6</v>
      </c>
      <c r="M216" s="63">
        <f>Q216</f>
        <v>189.48</v>
      </c>
      <c r="N216" s="63">
        <v>188.88</v>
      </c>
      <c r="O216" s="63">
        <v>0.6</v>
      </c>
      <c r="P216" s="63">
        <v>0</v>
      </c>
      <c r="Q216" s="63">
        <f t="shared" si="60"/>
        <v>189.48</v>
      </c>
      <c r="R216" s="51" t="s">
        <v>678</v>
      </c>
      <c r="S216" s="218" t="s">
        <v>445</v>
      </c>
      <c r="T216" s="375"/>
    </row>
    <row r="217" spans="1:85" ht="69.75" customHeight="1">
      <c r="A217" s="530"/>
      <c r="B217" s="136" t="s">
        <v>859</v>
      </c>
      <c r="C217" s="68" t="s">
        <v>441</v>
      </c>
      <c r="D217" s="57" t="s">
        <v>442</v>
      </c>
      <c r="E217" s="57" t="s">
        <v>443</v>
      </c>
      <c r="F217" s="63" t="s">
        <v>444</v>
      </c>
      <c r="G217" s="69">
        <v>37</v>
      </c>
      <c r="H217" s="40">
        <f>L217</f>
        <v>1126.7</v>
      </c>
      <c r="I217" s="12">
        <v>1110</v>
      </c>
      <c r="J217" s="12">
        <v>16.7</v>
      </c>
      <c r="K217" s="12"/>
      <c r="L217" s="28">
        <f t="shared" si="62"/>
        <v>1126.7</v>
      </c>
      <c r="M217" s="63">
        <f>Q217</f>
        <v>0</v>
      </c>
      <c r="N217" s="63">
        <v>0</v>
      </c>
      <c r="O217" s="63">
        <v>0</v>
      </c>
      <c r="P217" s="63">
        <v>0</v>
      </c>
      <c r="Q217" s="63">
        <f t="shared" si="60"/>
        <v>0</v>
      </c>
      <c r="R217" s="51" t="s">
        <v>38</v>
      </c>
      <c r="S217" s="218" t="s">
        <v>38</v>
      </c>
      <c r="T217" s="375"/>
    </row>
    <row r="218" spans="1:85">
      <c r="A218" s="530"/>
      <c r="B218" s="136"/>
      <c r="C218" s="100" t="s">
        <v>23</v>
      </c>
      <c r="D218" s="57"/>
      <c r="E218" s="57"/>
      <c r="F218" s="63"/>
      <c r="G218" s="69"/>
      <c r="H218" s="40">
        <f>SUM(H160:H217)</f>
        <v>1071760.7000000004</v>
      </c>
      <c r="I218" s="40">
        <f>SUM(I160:I217)</f>
        <v>1054858.2000000002</v>
      </c>
      <c r="J218" s="40">
        <f>SUM(J160:J217)</f>
        <v>16902.499999999996</v>
      </c>
      <c r="K218" s="40">
        <f t="shared" ref="K218:Q218" si="63">SUM(K160:K217)</f>
        <v>0</v>
      </c>
      <c r="L218" s="40">
        <f t="shared" si="63"/>
        <v>1071760.7000000004</v>
      </c>
      <c r="M218" s="40">
        <f t="shared" si="63"/>
        <v>242222.4808600001</v>
      </c>
      <c r="N218" s="40">
        <f t="shared" si="63"/>
        <v>239023.24950000006</v>
      </c>
      <c r="O218" s="40">
        <f t="shared" si="63"/>
        <v>3199.2313599999975</v>
      </c>
      <c r="P218" s="40">
        <f t="shared" si="63"/>
        <v>0</v>
      </c>
      <c r="Q218" s="40">
        <f t="shared" si="63"/>
        <v>242222.4808600001</v>
      </c>
      <c r="R218" s="51"/>
      <c r="S218" s="218"/>
      <c r="T218" s="375"/>
    </row>
    <row r="219" spans="1:85" ht="24">
      <c r="A219" s="530"/>
      <c r="B219" s="580" t="s">
        <v>860</v>
      </c>
      <c r="C219" s="155" t="s">
        <v>446</v>
      </c>
      <c r="D219" s="588"/>
      <c r="E219" s="588"/>
      <c r="F219" s="588"/>
      <c r="G219" s="588"/>
      <c r="H219" s="588"/>
      <c r="I219" s="588"/>
      <c r="J219" s="588"/>
      <c r="K219" s="588"/>
      <c r="L219" s="588"/>
      <c r="M219" s="588"/>
      <c r="N219" s="588"/>
      <c r="O219" s="588"/>
      <c r="P219" s="588"/>
      <c r="Q219" s="588"/>
      <c r="R219" s="588"/>
      <c r="S219" s="589"/>
      <c r="T219" s="375"/>
    </row>
    <row r="220" spans="1:85" ht="24">
      <c r="A220" s="530"/>
      <c r="B220" s="580"/>
      <c r="C220" s="88" t="s">
        <v>447</v>
      </c>
      <c r="D220" s="532" t="s">
        <v>448</v>
      </c>
      <c r="E220" s="532" t="s">
        <v>449</v>
      </c>
      <c r="F220" s="51" t="s">
        <v>701</v>
      </c>
      <c r="G220" s="69">
        <v>30</v>
      </c>
      <c r="H220" s="156">
        <v>1566.3</v>
      </c>
      <c r="I220" s="157">
        <v>1550.8</v>
      </c>
      <c r="J220" s="157">
        <v>15.5</v>
      </c>
      <c r="K220" s="158"/>
      <c r="L220" s="159">
        <f>I220+J220+K220</f>
        <v>1566.3</v>
      </c>
      <c r="M220" s="160">
        <f>Q220</f>
        <v>289.63299999999998</v>
      </c>
      <c r="N220" s="35">
        <v>287.233</v>
      </c>
      <c r="O220" s="35">
        <v>2.4</v>
      </c>
      <c r="P220" s="161"/>
      <c r="Q220" s="35">
        <f>N220+O220+P220</f>
        <v>289.63299999999998</v>
      </c>
      <c r="R220" s="55">
        <v>31</v>
      </c>
      <c r="S220" s="223">
        <v>29</v>
      </c>
      <c r="T220" s="375"/>
    </row>
    <row r="221" spans="1:85" ht="24">
      <c r="A221" s="530"/>
      <c r="B221" s="580"/>
      <c r="C221" s="88" t="s">
        <v>773</v>
      </c>
      <c r="D221" s="532"/>
      <c r="E221" s="532"/>
      <c r="F221" s="51" t="s">
        <v>914</v>
      </c>
      <c r="G221" s="69">
        <v>0</v>
      </c>
      <c r="H221" s="156">
        <v>0</v>
      </c>
      <c r="I221" s="157">
        <v>0</v>
      </c>
      <c r="J221" s="157">
        <v>0</v>
      </c>
      <c r="K221" s="158"/>
      <c r="L221" s="159">
        <f t="shared" ref="L221:L224" si="64">I221+J221+K221</f>
        <v>0</v>
      </c>
      <c r="M221" s="160">
        <f t="shared" ref="M221:M224" si="65">Q221</f>
        <v>0</v>
      </c>
      <c r="N221" s="35">
        <v>0</v>
      </c>
      <c r="O221" s="35">
        <v>0</v>
      </c>
      <c r="P221" s="161"/>
      <c r="Q221" s="35">
        <f t="shared" ref="Q221:Q224" si="66">N221+O221+P221</f>
        <v>0</v>
      </c>
      <c r="R221" s="55">
        <v>0</v>
      </c>
      <c r="S221" s="223">
        <v>0</v>
      </c>
      <c r="T221" s="375"/>
    </row>
    <row r="222" spans="1:85" ht="24">
      <c r="A222" s="530"/>
      <c r="B222" s="580"/>
      <c r="C222" s="88" t="s">
        <v>450</v>
      </c>
      <c r="D222" s="532"/>
      <c r="E222" s="532"/>
      <c r="F222" s="99">
        <v>539.24</v>
      </c>
      <c r="G222" s="51" t="s">
        <v>445</v>
      </c>
      <c r="H222" s="156">
        <v>551.69999999999993</v>
      </c>
      <c r="I222" s="157">
        <v>539.29999999999995</v>
      </c>
      <c r="J222" s="157">
        <v>12.4</v>
      </c>
      <c r="K222" s="158"/>
      <c r="L222" s="159">
        <f t="shared" si="64"/>
        <v>551.69999999999993</v>
      </c>
      <c r="M222" s="160">
        <f t="shared" si="65"/>
        <v>0</v>
      </c>
      <c r="N222" s="35">
        <v>0</v>
      </c>
      <c r="O222" s="35">
        <v>0</v>
      </c>
      <c r="P222" s="161"/>
      <c r="Q222" s="35">
        <f t="shared" si="66"/>
        <v>0</v>
      </c>
      <c r="R222" s="53">
        <v>0</v>
      </c>
      <c r="S222" s="226">
        <v>0</v>
      </c>
      <c r="T222" s="375"/>
    </row>
    <row r="223" spans="1:85" ht="29.25" customHeight="1">
      <c r="A223" s="530"/>
      <c r="B223" s="580"/>
      <c r="C223" s="88" t="s">
        <v>451</v>
      </c>
      <c r="D223" s="532"/>
      <c r="E223" s="532"/>
      <c r="F223" s="63" t="s">
        <v>861</v>
      </c>
      <c r="G223" s="69">
        <v>28</v>
      </c>
      <c r="H223" s="156">
        <v>914.9</v>
      </c>
      <c r="I223" s="157">
        <v>905.9</v>
      </c>
      <c r="J223" s="157">
        <v>9</v>
      </c>
      <c r="K223" s="158"/>
      <c r="L223" s="159">
        <f t="shared" si="64"/>
        <v>914.9</v>
      </c>
      <c r="M223" s="160">
        <f t="shared" si="65"/>
        <v>163.072</v>
      </c>
      <c r="N223" s="35">
        <v>161.77199999999999</v>
      </c>
      <c r="O223" s="35">
        <v>1.3</v>
      </c>
      <c r="P223" s="161"/>
      <c r="Q223" s="35">
        <f t="shared" si="66"/>
        <v>163.072</v>
      </c>
      <c r="R223" s="53">
        <v>3</v>
      </c>
      <c r="S223" s="226">
        <v>0</v>
      </c>
      <c r="T223" s="375"/>
    </row>
    <row r="224" spans="1:85" ht="25.15" customHeight="1">
      <c r="A224" s="530"/>
      <c r="B224" s="580"/>
      <c r="C224" s="88" t="s">
        <v>452</v>
      </c>
      <c r="D224" s="532"/>
      <c r="E224" s="532"/>
      <c r="F224" s="63" t="s">
        <v>862</v>
      </c>
      <c r="G224" s="69">
        <v>25</v>
      </c>
      <c r="H224" s="156">
        <v>1354.6</v>
      </c>
      <c r="I224" s="157">
        <v>1348.1</v>
      </c>
      <c r="J224" s="157">
        <v>6.5</v>
      </c>
      <c r="K224" s="158"/>
      <c r="L224" s="159">
        <f t="shared" si="64"/>
        <v>1354.6</v>
      </c>
      <c r="M224" s="160">
        <f t="shared" si="65"/>
        <v>163.172</v>
      </c>
      <c r="N224" s="35">
        <v>161.77199999999999</v>
      </c>
      <c r="O224" s="35">
        <v>1.4</v>
      </c>
      <c r="P224" s="161"/>
      <c r="Q224" s="35">
        <f t="shared" si="66"/>
        <v>163.172</v>
      </c>
      <c r="R224" s="53">
        <v>3</v>
      </c>
      <c r="S224" s="226">
        <v>0</v>
      </c>
      <c r="T224" s="375"/>
    </row>
    <row r="225" spans="1:21" ht="45.75" customHeight="1">
      <c r="A225" s="530"/>
      <c r="B225" s="529" t="s">
        <v>844</v>
      </c>
      <c r="C225" s="68" t="s">
        <v>454</v>
      </c>
      <c r="D225" s="57" t="s">
        <v>455</v>
      </c>
      <c r="E225" s="57" t="s">
        <v>456</v>
      </c>
      <c r="F225" s="51" t="s">
        <v>863</v>
      </c>
      <c r="G225" s="69">
        <v>53</v>
      </c>
      <c r="H225" s="40">
        <f t="shared" si="54"/>
        <v>516.20000000000005</v>
      </c>
      <c r="I225" s="12">
        <v>510.8</v>
      </c>
      <c r="J225" s="12">
        <v>5.4</v>
      </c>
      <c r="K225" s="12"/>
      <c r="L225" s="12">
        <f>J225+I225+K225</f>
        <v>516.20000000000005</v>
      </c>
      <c r="M225" s="63">
        <f t="shared" ref="M225:M232" si="67">Q225</f>
        <v>99.206999999999994</v>
      </c>
      <c r="N225" s="63">
        <v>98.802999999999997</v>
      </c>
      <c r="O225" s="63">
        <v>0.40400000000000003</v>
      </c>
      <c r="P225" s="63"/>
      <c r="Q225" s="63">
        <f t="shared" ref="Q225:Q232" si="68">O225+N225+P225</f>
        <v>99.206999999999994</v>
      </c>
      <c r="R225" s="24">
        <v>10</v>
      </c>
      <c r="S225" s="177">
        <v>2</v>
      </c>
      <c r="T225" s="375"/>
    </row>
    <row r="226" spans="1:21" ht="46.9" customHeight="1">
      <c r="A226" s="530"/>
      <c r="B226" s="530"/>
      <c r="C226" s="68" t="s">
        <v>457</v>
      </c>
      <c r="D226" s="57" t="s">
        <v>458</v>
      </c>
      <c r="E226" s="57" t="s">
        <v>459</v>
      </c>
      <c r="F226" s="63" t="s">
        <v>704</v>
      </c>
      <c r="G226" s="69">
        <v>450</v>
      </c>
      <c r="H226" s="40">
        <f t="shared" si="54"/>
        <v>15919.8</v>
      </c>
      <c r="I226" s="12">
        <v>15700</v>
      </c>
      <c r="J226" s="12">
        <v>219.8</v>
      </c>
      <c r="K226" s="12"/>
      <c r="L226" s="12">
        <f t="shared" ref="L226:L231" si="69">J226+I226+K226</f>
        <v>15919.8</v>
      </c>
      <c r="M226" s="63">
        <f t="shared" si="67"/>
        <v>4122.1610000000001</v>
      </c>
      <c r="N226" s="63">
        <v>4077.0819999999999</v>
      </c>
      <c r="O226" s="63">
        <v>45.079000000000001</v>
      </c>
      <c r="P226" s="63"/>
      <c r="Q226" s="63">
        <f t="shared" si="68"/>
        <v>4122.1610000000001</v>
      </c>
      <c r="R226" s="64">
        <v>543</v>
      </c>
      <c r="S226" s="377">
        <v>427</v>
      </c>
      <c r="T226" s="375"/>
    </row>
    <row r="227" spans="1:21" ht="46.9" customHeight="1">
      <c r="A227" s="530"/>
      <c r="B227" s="530"/>
      <c r="C227" s="68" t="s">
        <v>460</v>
      </c>
      <c r="D227" s="57"/>
      <c r="E227" s="57" t="s">
        <v>461</v>
      </c>
      <c r="F227" s="63" t="s">
        <v>462</v>
      </c>
      <c r="G227" s="69">
        <v>53</v>
      </c>
      <c r="H227" s="40">
        <f t="shared" si="54"/>
        <v>16806.2</v>
      </c>
      <c r="I227" s="12">
        <v>16726.900000000001</v>
      </c>
      <c r="J227" s="12">
        <v>79.3</v>
      </c>
      <c r="K227" s="12"/>
      <c r="L227" s="12">
        <f t="shared" si="69"/>
        <v>16806.2</v>
      </c>
      <c r="M227" s="63">
        <f t="shared" si="67"/>
        <v>1371.13</v>
      </c>
      <c r="N227" s="63">
        <v>1371.13</v>
      </c>
      <c r="O227" s="63">
        <v>0</v>
      </c>
      <c r="P227" s="63"/>
      <c r="Q227" s="63">
        <f t="shared" si="68"/>
        <v>1371.13</v>
      </c>
      <c r="R227" s="64">
        <v>52</v>
      </c>
      <c r="S227" s="377">
        <v>9</v>
      </c>
      <c r="T227" s="375"/>
    </row>
    <row r="228" spans="1:21" ht="69" customHeight="1">
      <c r="A228" s="530"/>
      <c r="B228" s="530"/>
      <c r="C228" s="68" t="s">
        <v>936</v>
      </c>
      <c r="D228" s="57"/>
      <c r="E228" s="57" t="s">
        <v>464</v>
      </c>
      <c r="F228" s="63" t="s">
        <v>722</v>
      </c>
      <c r="G228" s="69">
        <v>10</v>
      </c>
      <c r="H228" s="40">
        <f t="shared" si="54"/>
        <v>1840</v>
      </c>
      <c r="I228" s="12">
        <v>1840</v>
      </c>
      <c r="J228" s="12">
        <v>0</v>
      </c>
      <c r="K228" s="12">
        <v>0</v>
      </c>
      <c r="L228" s="12">
        <f t="shared" si="69"/>
        <v>1840</v>
      </c>
      <c r="M228" s="63">
        <f t="shared" si="67"/>
        <v>233.48500000000001</v>
      </c>
      <c r="N228" s="63">
        <v>233.48500000000001</v>
      </c>
      <c r="O228" s="63">
        <v>0</v>
      </c>
      <c r="P228" s="63"/>
      <c r="Q228" s="63">
        <f t="shared" si="68"/>
        <v>233.48500000000001</v>
      </c>
      <c r="R228" s="53">
        <v>4</v>
      </c>
      <c r="S228" s="226">
        <v>0</v>
      </c>
      <c r="T228" s="375"/>
    </row>
    <row r="229" spans="1:21" ht="69" customHeight="1">
      <c r="A229" s="530"/>
      <c r="B229" s="530"/>
      <c r="C229" s="68" t="s">
        <v>937</v>
      </c>
      <c r="D229" s="57"/>
      <c r="E229" s="57" t="s">
        <v>464</v>
      </c>
      <c r="F229" s="63" t="s">
        <v>938</v>
      </c>
      <c r="G229" s="69">
        <v>10</v>
      </c>
      <c r="H229" s="40">
        <v>432.5</v>
      </c>
      <c r="I229" s="12">
        <v>0</v>
      </c>
      <c r="J229" s="12">
        <v>0</v>
      </c>
      <c r="K229" s="12">
        <v>432.5</v>
      </c>
      <c r="L229" s="12">
        <f>I229+J229+K229</f>
        <v>432.5</v>
      </c>
      <c r="M229" s="63">
        <f t="shared" si="67"/>
        <v>259.5</v>
      </c>
      <c r="N229" s="63">
        <v>0</v>
      </c>
      <c r="O229" s="63">
        <v>0</v>
      </c>
      <c r="P229" s="63">
        <v>259.5</v>
      </c>
      <c r="Q229" s="63">
        <f>N229+O229+P229</f>
        <v>259.5</v>
      </c>
      <c r="R229" s="53">
        <v>5</v>
      </c>
      <c r="S229" s="226">
        <v>5</v>
      </c>
      <c r="T229" s="375"/>
    </row>
    <row r="230" spans="1:21" ht="73.5" customHeight="1">
      <c r="A230" s="530"/>
      <c r="B230" s="530"/>
      <c r="C230" s="68" t="s">
        <v>939</v>
      </c>
      <c r="D230" s="57" t="s">
        <v>466</v>
      </c>
      <c r="E230" s="57" t="s">
        <v>620</v>
      </c>
      <c r="F230" s="63" t="s">
        <v>467</v>
      </c>
      <c r="G230" s="69">
        <v>288</v>
      </c>
      <c r="H230" s="40">
        <v>288</v>
      </c>
      <c r="I230" s="12"/>
      <c r="J230" s="12"/>
      <c r="K230" s="12">
        <v>288</v>
      </c>
      <c r="L230" s="12">
        <f t="shared" si="69"/>
        <v>288</v>
      </c>
      <c r="M230" s="63">
        <f t="shared" si="67"/>
        <v>72</v>
      </c>
      <c r="N230" s="63">
        <v>0</v>
      </c>
      <c r="O230" s="63">
        <v>0</v>
      </c>
      <c r="P230" s="63">
        <v>72</v>
      </c>
      <c r="Q230" s="63">
        <f t="shared" si="68"/>
        <v>72</v>
      </c>
      <c r="R230" s="24">
        <v>57</v>
      </c>
      <c r="S230" s="177">
        <v>39</v>
      </c>
      <c r="T230" s="375"/>
    </row>
    <row r="231" spans="1:21" ht="37.15" customHeight="1">
      <c r="A231" s="530"/>
      <c r="B231" s="530"/>
      <c r="C231" s="68" t="s">
        <v>468</v>
      </c>
      <c r="D231" s="69"/>
      <c r="E231" s="69" t="s">
        <v>469</v>
      </c>
      <c r="F231" s="51">
        <v>1.54</v>
      </c>
      <c r="G231" s="69">
        <v>300</v>
      </c>
      <c r="H231" s="40">
        <f t="shared" si="54"/>
        <v>462</v>
      </c>
      <c r="I231" s="12">
        <v>462</v>
      </c>
      <c r="J231" s="12"/>
      <c r="K231" s="12"/>
      <c r="L231" s="12">
        <f t="shared" si="69"/>
        <v>462</v>
      </c>
      <c r="M231" s="63">
        <f t="shared" si="67"/>
        <v>385.77</v>
      </c>
      <c r="N231" s="63">
        <v>385.77</v>
      </c>
      <c r="O231" s="63">
        <v>0</v>
      </c>
      <c r="P231" s="63">
        <v>0</v>
      </c>
      <c r="Q231" s="63">
        <f t="shared" si="68"/>
        <v>385.77</v>
      </c>
      <c r="R231" s="24">
        <v>300</v>
      </c>
      <c r="S231" s="177">
        <v>300</v>
      </c>
      <c r="T231" s="375"/>
    </row>
    <row r="232" spans="1:21" ht="37.15" customHeight="1">
      <c r="A232" s="531"/>
      <c r="B232" s="531"/>
      <c r="C232" s="68" t="s">
        <v>941</v>
      </c>
      <c r="D232" s="69" t="s">
        <v>471</v>
      </c>
      <c r="E232" s="69" t="s">
        <v>622</v>
      </c>
      <c r="F232" s="51" t="s">
        <v>472</v>
      </c>
      <c r="G232" s="69">
        <v>240</v>
      </c>
      <c r="H232" s="38">
        <v>701.6</v>
      </c>
      <c r="I232" s="12"/>
      <c r="J232" s="12"/>
      <c r="K232" s="12">
        <v>701.6</v>
      </c>
      <c r="L232" s="12">
        <v>701.6</v>
      </c>
      <c r="M232" s="63">
        <f t="shared" si="67"/>
        <v>116.8</v>
      </c>
      <c r="N232" s="63"/>
      <c r="O232" s="63"/>
      <c r="P232" s="63">
        <v>116.8</v>
      </c>
      <c r="Q232" s="63">
        <f t="shared" si="68"/>
        <v>116.8</v>
      </c>
      <c r="R232" s="51" t="s">
        <v>942</v>
      </c>
      <c r="S232" s="218" t="s">
        <v>943</v>
      </c>
      <c r="T232" s="375"/>
    </row>
    <row r="233" spans="1:21" s="11" customFormat="1">
      <c r="A233" s="67"/>
      <c r="B233" s="77" t="s">
        <v>23</v>
      </c>
      <c r="C233" s="77" t="s">
        <v>23</v>
      </c>
      <c r="D233" s="38"/>
      <c r="E233" s="38"/>
      <c r="F233" s="65"/>
      <c r="G233" s="65"/>
      <c r="H233" s="38">
        <f>SUM(H220:H232)</f>
        <v>41353.799999999996</v>
      </c>
      <c r="I233" s="38">
        <f t="shared" ref="I233:Q233" si="70">SUM(I220:I232)</f>
        <v>39583.800000000003</v>
      </c>
      <c r="J233" s="38">
        <f t="shared" si="70"/>
        <v>347.90000000000003</v>
      </c>
      <c r="K233" s="38">
        <f t="shared" si="70"/>
        <v>1422.1</v>
      </c>
      <c r="L233" s="38">
        <f t="shared" si="70"/>
        <v>41353.799999999996</v>
      </c>
      <c r="M233" s="38">
        <f t="shared" si="70"/>
        <v>7275.9299999999994</v>
      </c>
      <c r="N233" s="38">
        <f t="shared" si="70"/>
        <v>6777.0470000000005</v>
      </c>
      <c r="O233" s="38">
        <f t="shared" si="70"/>
        <v>50.582999999999998</v>
      </c>
      <c r="P233" s="38">
        <f t="shared" si="70"/>
        <v>448.3</v>
      </c>
      <c r="Q233" s="38">
        <f t="shared" si="70"/>
        <v>7275.9299999999994</v>
      </c>
      <c r="R233" s="38"/>
      <c r="S233" s="179"/>
      <c r="T233" s="380"/>
      <c r="U233" s="198"/>
    </row>
    <row r="234" spans="1:21" ht="24">
      <c r="A234" s="507" t="s">
        <v>473</v>
      </c>
      <c r="B234" s="506" t="s">
        <v>474</v>
      </c>
      <c r="C234" s="68" t="s">
        <v>475</v>
      </c>
      <c r="D234" s="532" t="s">
        <v>476</v>
      </c>
      <c r="E234" s="532" t="s">
        <v>477</v>
      </c>
      <c r="F234" s="63">
        <v>20</v>
      </c>
      <c r="G234" s="499" t="s">
        <v>705</v>
      </c>
      <c r="H234" s="65">
        <f>L234</f>
        <v>625</v>
      </c>
      <c r="I234" s="533">
        <v>615</v>
      </c>
      <c r="J234" s="533">
        <v>10</v>
      </c>
      <c r="K234" s="533"/>
      <c r="L234" s="533">
        <f>I234+J234+K234</f>
        <v>625</v>
      </c>
      <c r="M234" s="515">
        <f>Q234</f>
        <v>158.93343000000002</v>
      </c>
      <c r="N234" s="515">
        <v>157.4</v>
      </c>
      <c r="O234" s="516">
        <v>1.5334300000000001</v>
      </c>
      <c r="P234" s="515">
        <v>0</v>
      </c>
      <c r="Q234" s="515">
        <f>N234+N235+O234+O235+P234+P235</f>
        <v>158.93343000000002</v>
      </c>
      <c r="R234" s="24">
        <v>4</v>
      </c>
      <c r="S234" s="177">
        <v>0</v>
      </c>
      <c r="T234" s="375"/>
    </row>
    <row r="235" spans="1:21" ht="24">
      <c r="A235" s="507"/>
      <c r="B235" s="506"/>
      <c r="C235" s="68" t="s">
        <v>479</v>
      </c>
      <c r="D235" s="532"/>
      <c r="E235" s="532"/>
      <c r="F235" s="63">
        <v>21</v>
      </c>
      <c r="G235" s="499"/>
      <c r="H235" s="65">
        <v>0</v>
      </c>
      <c r="I235" s="533"/>
      <c r="J235" s="533"/>
      <c r="K235" s="533"/>
      <c r="L235" s="533"/>
      <c r="M235" s="515"/>
      <c r="N235" s="515"/>
      <c r="O235" s="518"/>
      <c r="P235" s="515"/>
      <c r="Q235" s="515"/>
      <c r="R235" s="24">
        <v>4</v>
      </c>
      <c r="S235" s="177">
        <v>1</v>
      </c>
      <c r="T235" s="375"/>
    </row>
    <row r="236" spans="1:21" ht="24">
      <c r="A236" s="507"/>
      <c r="B236" s="506"/>
      <c r="C236" s="68" t="s">
        <v>480</v>
      </c>
      <c r="D236" s="532"/>
      <c r="E236" s="532"/>
      <c r="F236" s="63">
        <v>2</v>
      </c>
      <c r="G236" s="69">
        <v>20</v>
      </c>
      <c r="H236" s="65">
        <f t="shared" ref="H236:H241" si="71">L236</f>
        <v>486.4</v>
      </c>
      <c r="I236" s="12">
        <v>480</v>
      </c>
      <c r="J236" s="12">
        <v>6.4</v>
      </c>
      <c r="K236" s="12"/>
      <c r="L236" s="12">
        <f t="shared" ref="L236:L241" si="72">I236+J236+K236</f>
        <v>486.4</v>
      </c>
      <c r="M236" s="63">
        <f>N236+O236</f>
        <v>151.5</v>
      </c>
      <c r="N236" s="63">
        <v>150</v>
      </c>
      <c r="O236" s="63">
        <v>1.5</v>
      </c>
      <c r="P236" s="63">
        <v>0</v>
      </c>
      <c r="Q236" s="63">
        <f>N236+O236</f>
        <v>151.5</v>
      </c>
      <c r="R236" s="64">
        <v>42</v>
      </c>
      <c r="S236" s="377">
        <v>17</v>
      </c>
      <c r="T236" s="375"/>
    </row>
    <row r="237" spans="1:21" ht="24">
      <c r="A237" s="507"/>
      <c r="B237" s="506"/>
      <c r="C237" s="68" t="s">
        <v>481</v>
      </c>
      <c r="D237" s="57" t="s">
        <v>482</v>
      </c>
      <c r="E237" s="57" t="s">
        <v>483</v>
      </c>
      <c r="F237" s="63">
        <v>3</v>
      </c>
      <c r="G237" s="69">
        <v>790</v>
      </c>
      <c r="H237" s="40">
        <f t="shared" si="71"/>
        <v>28890</v>
      </c>
      <c r="I237" s="12">
        <v>28440</v>
      </c>
      <c r="J237" s="12">
        <v>450</v>
      </c>
      <c r="K237" s="12"/>
      <c r="L237" s="12">
        <f t="shared" si="72"/>
        <v>28890</v>
      </c>
      <c r="M237" s="63">
        <f>Q237</f>
        <v>6548.5</v>
      </c>
      <c r="N237" s="63">
        <v>6453</v>
      </c>
      <c r="O237" s="63">
        <v>95.5</v>
      </c>
      <c r="P237" s="63"/>
      <c r="Q237" s="63">
        <f t="shared" ref="Q237:Q241" si="73">N237+O237</f>
        <v>6548.5</v>
      </c>
      <c r="R237" s="64">
        <v>717</v>
      </c>
      <c r="S237" s="377">
        <v>711</v>
      </c>
      <c r="T237" s="375"/>
    </row>
    <row r="238" spans="1:21" ht="36">
      <c r="A238" s="507"/>
      <c r="B238" s="506"/>
      <c r="C238" s="68" t="s">
        <v>484</v>
      </c>
      <c r="D238" s="57" t="s">
        <v>485</v>
      </c>
      <c r="E238" s="57" t="s">
        <v>486</v>
      </c>
      <c r="F238" s="63">
        <v>10</v>
      </c>
      <c r="G238" s="69">
        <v>300</v>
      </c>
      <c r="H238" s="40">
        <f t="shared" si="71"/>
        <v>3075</v>
      </c>
      <c r="I238" s="12">
        <v>3000</v>
      </c>
      <c r="J238" s="12">
        <v>75</v>
      </c>
      <c r="K238" s="12"/>
      <c r="L238" s="12">
        <f t="shared" si="72"/>
        <v>3075</v>
      </c>
      <c r="M238" s="63">
        <f>Q238</f>
        <v>1369.2</v>
      </c>
      <c r="N238" s="63">
        <v>1360</v>
      </c>
      <c r="O238" s="63">
        <v>9.1999999999999993</v>
      </c>
      <c r="P238" s="63"/>
      <c r="Q238" s="63">
        <f t="shared" si="73"/>
        <v>1369.2</v>
      </c>
      <c r="R238" s="24">
        <v>136</v>
      </c>
      <c r="S238" s="177">
        <v>96</v>
      </c>
      <c r="T238" s="375"/>
    </row>
    <row r="239" spans="1:21" ht="46.5" customHeight="1">
      <c r="A239" s="507"/>
      <c r="B239" s="506"/>
      <c r="C239" s="68" t="s">
        <v>487</v>
      </c>
      <c r="D239" s="57" t="s">
        <v>488</v>
      </c>
      <c r="E239" s="57" t="s">
        <v>489</v>
      </c>
      <c r="F239" s="63">
        <v>6</v>
      </c>
      <c r="G239" s="69">
        <v>75</v>
      </c>
      <c r="H239" s="40">
        <f t="shared" si="71"/>
        <v>5459.4</v>
      </c>
      <c r="I239" s="12">
        <v>5400</v>
      </c>
      <c r="J239" s="12">
        <v>59.4</v>
      </c>
      <c r="K239" s="12"/>
      <c r="L239" s="12">
        <f t="shared" si="72"/>
        <v>5459.4</v>
      </c>
      <c r="M239" s="63">
        <f>Q239</f>
        <v>1231.2</v>
      </c>
      <c r="N239" s="63">
        <v>1218</v>
      </c>
      <c r="O239" s="63">
        <v>13.2</v>
      </c>
      <c r="P239" s="63"/>
      <c r="Q239" s="63">
        <f t="shared" si="73"/>
        <v>1231.2</v>
      </c>
      <c r="R239" s="64" t="s">
        <v>915</v>
      </c>
      <c r="S239" s="218" t="s">
        <v>916</v>
      </c>
      <c r="T239" s="375"/>
    </row>
    <row r="240" spans="1:21" ht="41.25" customHeight="1">
      <c r="A240" s="507"/>
      <c r="B240" s="506"/>
      <c r="C240" s="68" t="s">
        <v>490</v>
      </c>
      <c r="D240" s="57" t="s">
        <v>491</v>
      </c>
      <c r="E240" s="57" t="s">
        <v>492</v>
      </c>
      <c r="F240" s="35">
        <v>2400</v>
      </c>
      <c r="G240" s="162">
        <v>718</v>
      </c>
      <c r="H240" s="40">
        <f t="shared" si="71"/>
        <v>2107.6</v>
      </c>
      <c r="I240" s="12">
        <v>2107.6</v>
      </c>
      <c r="J240" s="12"/>
      <c r="K240" s="12"/>
      <c r="L240" s="12">
        <f t="shared" si="72"/>
        <v>2107.6</v>
      </c>
      <c r="M240" s="63">
        <f>Q240</f>
        <v>286.339</v>
      </c>
      <c r="N240" s="63">
        <v>286.339</v>
      </c>
      <c r="O240" s="63"/>
      <c r="P240" s="63"/>
      <c r="Q240" s="63">
        <f t="shared" si="73"/>
        <v>286.339</v>
      </c>
      <c r="R240" s="64">
        <v>288</v>
      </c>
      <c r="S240" s="377">
        <v>44</v>
      </c>
      <c r="T240" s="375"/>
    </row>
    <row r="241" spans="1:21" ht="24">
      <c r="A241" s="507"/>
      <c r="B241" s="506"/>
      <c r="C241" s="68" t="s">
        <v>493</v>
      </c>
      <c r="D241" s="57" t="s">
        <v>494</v>
      </c>
      <c r="E241" s="57" t="s">
        <v>495</v>
      </c>
      <c r="F241" s="51">
        <v>3.75</v>
      </c>
      <c r="G241" s="69">
        <v>10</v>
      </c>
      <c r="H241" s="40">
        <f t="shared" si="71"/>
        <v>37.5</v>
      </c>
      <c r="I241" s="12">
        <v>37.5</v>
      </c>
      <c r="J241" s="12"/>
      <c r="K241" s="12"/>
      <c r="L241" s="12">
        <f t="shared" si="72"/>
        <v>37.5</v>
      </c>
      <c r="M241" s="63">
        <f>Q241</f>
        <v>0</v>
      </c>
      <c r="N241" s="63"/>
      <c r="O241" s="63"/>
      <c r="P241" s="63"/>
      <c r="Q241" s="63">
        <f t="shared" si="73"/>
        <v>0</v>
      </c>
      <c r="R241" s="24">
        <v>0</v>
      </c>
      <c r="S241" s="177">
        <v>0</v>
      </c>
      <c r="T241" s="375"/>
    </row>
    <row r="242" spans="1:21" s="11" customFormat="1">
      <c r="A242" s="65"/>
      <c r="B242" s="77" t="s">
        <v>23</v>
      </c>
      <c r="C242" s="77" t="s">
        <v>23</v>
      </c>
      <c r="D242" s="38"/>
      <c r="E242" s="38"/>
      <c r="F242" s="65"/>
      <c r="G242" s="65"/>
      <c r="H242" s="38">
        <f>H241+H240+H239+H238+H237+H236+H235+H234</f>
        <v>40680.9</v>
      </c>
      <c r="I242" s="38">
        <f t="shared" ref="I242:Q242" si="74">I241+I240+I239+I238+I237+I236+I235+I234</f>
        <v>40080.1</v>
      </c>
      <c r="J242" s="38">
        <f t="shared" si="74"/>
        <v>600.79999999999995</v>
      </c>
      <c r="K242" s="38">
        <f t="shared" si="74"/>
        <v>0</v>
      </c>
      <c r="L242" s="38">
        <f t="shared" si="74"/>
        <v>40680.9</v>
      </c>
      <c r="M242" s="38">
        <f t="shared" si="74"/>
        <v>9745.6724299999987</v>
      </c>
      <c r="N242" s="38">
        <f t="shared" si="74"/>
        <v>9624.7389999999996</v>
      </c>
      <c r="O242" s="38">
        <f>O241+O240+O239+O238+O237+O236+O235+O234</f>
        <v>120.93343</v>
      </c>
      <c r="P242" s="38">
        <f t="shared" si="74"/>
        <v>0</v>
      </c>
      <c r="Q242" s="38">
        <f t="shared" si="74"/>
        <v>9745.6724299999987</v>
      </c>
      <c r="R242" s="38"/>
      <c r="S242" s="179"/>
      <c r="T242" s="380"/>
      <c r="U242" s="198"/>
    </row>
    <row r="243" spans="1:21" ht="36">
      <c r="A243" s="507" t="s">
        <v>496</v>
      </c>
      <c r="B243" s="506" t="s">
        <v>971</v>
      </c>
      <c r="C243" s="68" t="s">
        <v>497</v>
      </c>
      <c r="D243" s="505" t="s">
        <v>498</v>
      </c>
      <c r="E243" s="505" t="s">
        <v>499</v>
      </c>
      <c r="F243" s="63">
        <v>350</v>
      </c>
      <c r="G243" s="69">
        <v>0</v>
      </c>
      <c r="H243" s="40">
        <f>L243</f>
        <v>0</v>
      </c>
      <c r="I243" s="66"/>
      <c r="J243" s="66"/>
      <c r="K243" s="66"/>
      <c r="L243" s="12">
        <f>I243+J243+K243</f>
        <v>0</v>
      </c>
      <c r="M243" s="63">
        <f>Q243</f>
        <v>0</v>
      </c>
      <c r="N243" s="63">
        <v>0</v>
      </c>
      <c r="O243" s="63">
        <v>0</v>
      </c>
      <c r="P243" s="63">
        <v>0</v>
      </c>
      <c r="Q243" s="63">
        <f>O243+N243</f>
        <v>0</v>
      </c>
      <c r="R243" s="24">
        <v>0</v>
      </c>
      <c r="S243" s="177">
        <v>0</v>
      </c>
      <c r="T243" s="375"/>
    </row>
    <row r="244" spans="1:21" ht="24">
      <c r="A244" s="507"/>
      <c r="B244" s="506"/>
      <c r="C244" s="68" t="s">
        <v>500</v>
      </c>
      <c r="D244" s="505"/>
      <c r="E244" s="505"/>
      <c r="F244" s="63" t="s">
        <v>706</v>
      </c>
      <c r="G244" s="69">
        <v>3</v>
      </c>
      <c r="H244" s="40">
        <f>L244</f>
        <v>50.8</v>
      </c>
      <c r="I244" s="66">
        <v>50.8</v>
      </c>
      <c r="J244" s="66"/>
      <c r="K244" s="66"/>
      <c r="L244" s="12">
        <f>I244+J244+K244</f>
        <v>50.8</v>
      </c>
      <c r="M244" s="63">
        <f>Q244</f>
        <v>26.372</v>
      </c>
      <c r="N244" s="63">
        <v>26.372</v>
      </c>
      <c r="O244" s="63"/>
      <c r="P244" s="63"/>
      <c r="Q244" s="63">
        <f>O244+N244</f>
        <v>26.372</v>
      </c>
      <c r="R244" s="64">
        <v>2</v>
      </c>
      <c r="S244" s="377">
        <v>0</v>
      </c>
      <c r="T244" s="375"/>
    </row>
    <row r="245" spans="1:21" s="11" customFormat="1">
      <c r="A245" s="67"/>
      <c r="B245" s="77" t="s">
        <v>23</v>
      </c>
      <c r="C245" s="77" t="s">
        <v>23</v>
      </c>
      <c r="D245" s="65"/>
      <c r="E245" s="65"/>
      <c r="F245" s="65"/>
      <c r="G245" s="65"/>
      <c r="H245" s="65">
        <f>SUM(H243:H244)</f>
        <v>50.8</v>
      </c>
      <c r="I245" s="65">
        <f t="shared" ref="I245:Q245" si="75">SUM(I243:I244)</f>
        <v>50.8</v>
      </c>
      <c r="J245" s="65">
        <f t="shared" si="75"/>
        <v>0</v>
      </c>
      <c r="K245" s="65">
        <f t="shared" si="75"/>
        <v>0</v>
      </c>
      <c r="L245" s="65">
        <f t="shared" si="75"/>
        <v>50.8</v>
      </c>
      <c r="M245" s="65">
        <f t="shared" si="75"/>
        <v>26.372</v>
      </c>
      <c r="N245" s="65">
        <f t="shared" si="75"/>
        <v>26.372</v>
      </c>
      <c r="O245" s="65">
        <f t="shared" si="75"/>
        <v>0</v>
      </c>
      <c r="P245" s="65">
        <f t="shared" si="75"/>
        <v>0</v>
      </c>
      <c r="Q245" s="65">
        <f t="shared" si="75"/>
        <v>26.372</v>
      </c>
      <c r="R245" s="65"/>
      <c r="S245" s="175"/>
      <c r="T245" s="380"/>
      <c r="U245" s="198"/>
    </row>
    <row r="246" spans="1:21" ht="204">
      <c r="A246" s="529" t="s">
        <v>501</v>
      </c>
      <c r="B246" s="506" t="s">
        <v>502</v>
      </c>
      <c r="C246" s="163" t="s">
        <v>503</v>
      </c>
      <c r="D246" s="107" t="s">
        <v>504</v>
      </c>
      <c r="E246" s="164" t="s">
        <v>505</v>
      </c>
      <c r="F246" s="63" t="s">
        <v>506</v>
      </c>
      <c r="G246" s="69">
        <v>2384</v>
      </c>
      <c r="H246" s="40">
        <v>87129.7</v>
      </c>
      <c r="I246" s="66">
        <v>85842.1</v>
      </c>
      <c r="J246" s="66">
        <v>1287.5999999999999</v>
      </c>
      <c r="K246" s="66"/>
      <c r="L246" s="12">
        <f>I246+J246+K246</f>
        <v>87129.700000000012</v>
      </c>
      <c r="M246" s="63">
        <f t="shared" ref="M246:M255" si="76">Q246</f>
        <v>25834.266000000003</v>
      </c>
      <c r="N246" s="66">
        <v>25699.9</v>
      </c>
      <c r="O246" s="66">
        <v>134.36600000000001</v>
      </c>
      <c r="P246" s="63"/>
      <c r="Q246" s="63">
        <f>O246+N246+P246</f>
        <v>25834.266000000003</v>
      </c>
      <c r="R246" s="70">
        <v>1182</v>
      </c>
      <c r="S246" s="228">
        <v>313</v>
      </c>
      <c r="T246" s="375"/>
    </row>
    <row r="247" spans="1:21" s="58" customFormat="1" ht="48">
      <c r="A247" s="530"/>
      <c r="B247" s="506"/>
      <c r="C247" s="165" t="s">
        <v>776</v>
      </c>
      <c r="D247" s="107" t="s">
        <v>504</v>
      </c>
      <c r="E247" s="107" t="s">
        <v>505</v>
      </c>
      <c r="F247" s="166" t="s">
        <v>777</v>
      </c>
      <c r="G247" s="162">
        <v>665</v>
      </c>
      <c r="H247" s="192">
        <f>I247</f>
        <v>4351.7</v>
      </c>
      <c r="I247" s="33">
        <v>4351.7</v>
      </c>
      <c r="J247" s="33">
        <v>0</v>
      </c>
      <c r="K247" s="33">
        <v>0</v>
      </c>
      <c r="L247" s="28">
        <f>I247+J247+K247</f>
        <v>4351.7</v>
      </c>
      <c r="M247" s="35">
        <f>Q247</f>
        <v>935</v>
      </c>
      <c r="N247" s="33">
        <v>935</v>
      </c>
      <c r="O247" s="33"/>
      <c r="P247" s="35"/>
      <c r="Q247" s="35">
        <f>N247+O247+P247</f>
        <v>935</v>
      </c>
      <c r="R247" s="167">
        <v>71</v>
      </c>
      <c r="S247" s="455">
        <v>38</v>
      </c>
      <c r="T247" s="55"/>
      <c r="U247" s="451"/>
    </row>
    <row r="248" spans="1:21" ht="48">
      <c r="A248" s="530"/>
      <c r="B248" s="506"/>
      <c r="C248" s="163" t="s">
        <v>736</v>
      </c>
      <c r="D248" s="520" t="s">
        <v>507</v>
      </c>
      <c r="E248" s="520" t="s">
        <v>508</v>
      </c>
      <c r="F248" s="63" t="s">
        <v>920</v>
      </c>
      <c r="G248" s="69">
        <v>690</v>
      </c>
      <c r="H248" s="40">
        <f t="shared" ref="H248:H254" si="77">L248</f>
        <v>19647.599999999999</v>
      </c>
      <c r="I248" s="66">
        <v>19376.3</v>
      </c>
      <c r="J248" s="66">
        <v>271.3</v>
      </c>
      <c r="K248" s="66"/>
      <c r="L248" s="12">
        <f t="shared" ref="L248:L255" si="78">I248+J248+K248</f>
        <v>19647.599999999999</v>
      </c>
      <c r="M248" s="63">
        <f t="shared" si="76"/>
        <v>4636.9400000000005</v>
      </c>
      <c r="N248" s="66">
        <v>4599.34</v>
      </c>
      <c r="O248" s="66">
        <v>37.6</v>
      </c>
      <c r="P248" s="63">
        <v>0</v>
      </c>
      <c r="Q248" s="63">
        <f t="shared" ref="Q248:Q255" si="79">O248+N248+P248</f>
        <v>4636.9400000000005</v>
      </c>
      <c r="R248" s="70">
        <v>216</v>
      </c>
      <c r="S248" s="228">
        <v>73</v>
      </c>
      <c r="T248" s="375"/>
    </row>
    <row r="249" spans="1:21" ht="48">
      <c r="A249" s="530"/>
      <c r="B249" s="506"/>
      <c r="C249" s="163" t="s">
        <v>738</v>
      </c>
      <c r="D249" s="521"/>
      <c r="E249" s="521"/>
      <c r="F249" s="63">
        <v>332.46</v>
      </c>
      <c r="G249" s="69">
        <v>31</v>
      </c>
      <c r="H249" s="40">
        <f t="shared" si="77"/>
        <v>11949.3</v>
      </c>
      <c r="I249" s="66">
        <v>11949.3</v>
      </c>
      <c r="J249" s="66">
        <v>0</v>
      </c>
      <c r="K249" s="66"/>
      <c r="L249" s="12">
        <f t="shared" si="78"/>
        <v>11949.3</v>
      </c>
      <c r="M249" s="63">
        <f t="shared" si="76"/>
        <v>1645.68</v>
      </c>
      <c r="N249" s="66">
        <v>1645.68</v>
      </c>
      <c r="O249" s="66">
        <v>0</v>
      </c>
      <c r="P249" s="63">
        <v>0</v>
      </c>
      <c r="Q249" s="63">
        <f t="shared" si="79"/>
        <v>1645.68</v>
      </c>
      <c r="R249" s="70">
        <v>13</v>
      </c>
      <c r="S249" s="228">
        <v>7</v>
      </c>
      <c r="T249" s="375"/>
    </row>
    <row r="250" spans="1:21" ht="36">
      <c r="A250" s="530"/>
      <c r="B250" s="506"/>
      <c r="C250" s="163" t="s">
        <v>509</v>
      </c>
      <c r="D250" s="107" t="s">
        <v>510</v>
      </c>
      <c r="E250" s="107" t="s">
        <v>511</v>
      </c>
      <c r="F250" s="168">
        <v>0.35</v>
      </c>
      <c r="G250" s="69">
        <v>7</v>
      </c>
      <c r="H250" s="40">
        <f t="shared" si="77"/>
        <v>36.5</v>
      </c>
      <c r="I250" s="66">
        <v>29.4</v>
      </c>
      <c r="J250" s="66">
        <v>7.1</v>
      </c>
      <c r="K250" s="66"/>
      <c r="L250" s="12">
        <f t="shared" si="78"/>
        <v>36.5</v>
      </c>
      <c r="M250" s="63">
        <f t="shared" si="76"/>
        <v>0</v>
      </c>
      <c r="N250" s="66">
        <v>0</v>
      </c>
      <c r="O250" s="66">
        <v>0</v>
      </c>
      <c r="P250" s="63">
        <v>0</v>
      </c>
      <c r="Q250" s="63">
        <f t="shared" si="79"/>
        <v>0</v>
      </c>
      <c r="R250" s="64">
        <v>0</v>
      </c>
      <c r="S250" s="377">
        <v>0</v>
      </c>
      <c r="T250" s="375"/>
    </row>
    <row r="251" spans="1:21" ht="48">
      <c r="A251" s="530"/>
      <c r="B251" s="506"/>
      <c r="C251" s="163" t="s">
        <v>512</v>
      </c>
      <c r="D251" s="169" t="s">
        <v>82</v>
      </c>
      <c r="E251" s="107" t="s">
        <v>513</v>
      </c>
      <c r="F251" s="170">
        <v>15</v>
      </c>
      <c r="G251" s="69">
        <v>9</v>
      </c>
      <c r="H251" s="40">
        <f t="shared" si="77"/>
        <v>1638</v>
      </c>
      <c r="I251" s="66">
        <v>1620</v>
      </c>
      <c r="J251" s="66">
        <v>18</v>
      </c>
      <c r="K251" s="66"/>
      <c r="L251" s="12">
        <f t="shared" si="78"/>
        <v>1638</v>
      </c>
      <c r="M251" s="63">
        <f t="shared" si="76"/>
        <v>273.40300000000002</v>
      </c>
      <c r="N251" s="66">
        <v>270</v>
      </c>
      <c r="O251" s="66">
        <v>3.403</v>
      </c>
      <c r="P251" s="63"/>
      <c r="Q251" s="63">
        <f t="shared" si="79"/>
        <v>273.40300000000002</v>
      </c>
      <c r="R251" s="70">
        <v>6</v>
      </c>
      <c r="S251" s="228">
        <v>6</v>
      </c>
      <c r="T251" s="375"/>
    </row>
    <row r="252" spans="1:21" ht="26.25" customHeight="1">
      <c r="A252" s="530"/>
      <c r="B252" s="506"/>
      <c r="C252" s="529" t="s">
        <v>514</v>
      </c>
      <c r="D252" s="581"/>
      <c r="E252" s="583" t="s">
        <v>515</v>
      </c>
      <c r="F252" s="63">
        <v>5</v>
      </c>
      <c r="G252" s="51" t="s">
        <v>478</v>
      </c>
      <c r="H252" s="40">
        <v>303.3</v>
      </c>
      <c r="I252" s="66">
        <v>300</v>
      </c>
      <c r="J252" s="66">
        <v>3.3</v>
      </c>
      <c r="K252" s="66"/>
      <c r="L252" s="12">
        <f t="shared" si="78"/>
        <v>303.3</v>
      </c>
      <c r="M252" s="63">
        <f t="shared" si="76"/>
        <v>45.4</v>
      </c>
      <c r="N252" s="66">
        <v>45</v>
      </c>
      <c r="O252" s="66">
        <v>0.4</v>
      </c>
      <c r="P252" s="63"/>
      <c r="Q252" s="63">
        <f t="shared" si="79"/>
        <v>45.4</v>
      </c>
      <c r="R252" s="70">
        <v>3</v>
      </c>
      <c r="S252" s="228">
        <v>3</v>
      </c>
      <c r="T252" s="375"/>
    </row>
    <row r="253" spans="1:21" ht="23.25" customHeight="1">
      <c r="A253" s="530"/>
      <c r="B253" s="506"/>
      <c r="C253" s="531"/>
      <c r="D253" s="582"/>
      <c r="E253" s="584"/>
      <c r="F253" s="63">
        <v>3</v>
      </c>
      <c r="G253" s="51" t="s">
        <v>772</v>
      </c>
      <c r="H253" s="40">
        <v>546</v>
      </c>
      <c r="I253" s="66">
        <v>540</v>
      </c>
      <c r="J253" s="66">
        <v>6</v>
      </c>
      <c r="K253" s="66"/>
      <c r="L253" s="12">
        <f t="shared" si="78"/>
        <v>546</v>
      </c>
      <c r="M253" s="63">
        <f t="shared" si="76"/>
        <v>128</v>
      </c>
      <c r="N253" s="66">
        <v>127</v>
      </c>
      <c r="O253" s="66">
        <v>1</v>
      </c>
      <c r="P253" s="63"/>
      <c r="Q253" s="63">
        <f t="shared" si="79"/>
        <v>128</v>
      </c>
      <c r="R253" s="70">
        <v>14</v>
      </c>
      <c r="S253" s="228">
        <v>7</v>
      </c>
      <c r="T253" s="375"/>
    </row>
    <row r="254" spans="1:21" ht="60">
      <c r="A254" s="530"/>
      <c r="B254" s="506"/>
      <c r="C254" s="68" t="s">
        <v>516</v>
      </c>
      <c r="D254" s="169"/>
      <c r="E254" s="66" t="s">
        <v>517</v>
      </c>
      <c r="F254" s="63" t="s">
        <v>518</v>
      </c>
      <c r="G254" s="51" t="s">
        <v>519</v>
      </c>
      <c r="H254" s="40">
        <f t="shared" si="77"/>
        <v>1455.9</v>
      </c>
      <c r="I254" s="66">
        <v>1440</v>
      </c>
      <c r="J254" s="66">
        <v>15.9</v>
      </c>
      <c r="K254" s="66"/>
      <c r="L254" s="12">
        <f t="shared" si="78"/>
        <v>1455.9</v>
      </c>
      <c r="M254" s="63">
        <f t="shared" si="76"/>
        <v>343.08</v>
      </c>
      <c r="N254" s="66">
        <v>340</v>
      </c>
      <c r="O254" s="66">
        <v>3.08</v>
      </c>
      <c r="P254" s="63"/>
      <c r="Q254" s="63">
        <f t="shared" si="79"/>
        <v>343.08</v>
      </c>
      <c r="R254" s="70">
        <v>16</v>
      </c>
      <c r="S254" s="228">
        <v>11</v>
      </c>
      <c r="T254" s="375"/>
    </row>
    <row r="255" spans="1:21" ht="48">
      <c r="A255" s="531"/>
      <c r="B255" s="506"/>
      <c r="C255" s="68" t="s">
        <v>520</v>
      </c>
      <c r="D255" s="169"/>
      <c r="E255" s="66" t="s">
        <v>521</v>
      </c>
      <c r="F255" s="63" t="s">
        <v>522</v>
      </c>
      <c r="G255" s="51" t="s">
        <v>478</v>
      </c>
      <c r="H255" s="40">
        <v>303.3</v>
      </c>
      <c r="I255" s="66">
        <v>300</v>
      </c>
      <c r="J255" s="66">
        <v>3.3</v>
      </c>
      <c r="K255" s="66"/>
      <c r="L255" s="12">
        <f t="shared" si="78"/>
        <v>303.3</v>
      </c>
      <c r="M255" s="63">
        <f t="shared" si="76"/>
        <v>132.554</v>
      </c>
      <c r="N255" s="66">
        <v>131.524</v>
      </c>
      <c r="O255" s="66">
        <v>1.03</v>
      </c>
      <c r="P255" s="63"/>
      <c r="Q255" s="63">
        <f t="shared" si="79"/>
        <v>132.554</v>
      </c>
      <c r="R255" s="70">
        <v>7</v>
      </c>
      <c r="S255" s="228">
        <v>2</v>
      </c>
      <c r="T255" s="375"/>
    </row>
    <row r="256" spans="1:21" s="11" customFormat="1" ht="14.25" customHeight="1">
      <c r="A256" s="65"/>
      <c r="B256" s="171" t="s">
        <v>23</v>
      </c>
      <c r="C256" s="172" t="s">
        <v>23</v>
      </c>
      <c r="D256" s="65"/>
      <c r="E256" s="65"/>
      <c r="F256" s="173"/>
      <c r="G256" s="65"/>
      <c r="H256" s="65">
        <f>SUM(H246:H255)</f>
        <v>127361.3</v>
      </c>
      <c r="I256" s="65">
        <f t="shared" ref="I256:Q256" si="80">SUM(I246:I255)</f>
        <v>125748.8</v>
      </c>
      <c r="J256" s="65">
        <f t="shared" si="80"/>
        <v>1612.4999999999998</v>
      </c>
      <c r="K256" s="65">
        <f t="shared" si="80"/>
        <v>0</v>
      </c>
      <c r="L256" s="65">
        <f t="shared" si="80"/>
        <v>127361.3</v>
      </c>
      <c r="M256" s="65">
        <f t="shared" si="80"/>
        <v>33974.323000000004</v>
      </c>
      <c r="N256" s="65">
        <f t="shared" si="80"/>
        <v>33793.443999999996</v>
      </c>
      <c r="O256" s="65">
        <f t="shared" si="80"/>
        <v>180.87900000000002</v>
      </c>
      <c r="P256" s="65">
        <f t="shared" si="80"/>
        <v>0</v>
      </c>
      <c r="Q256" s="65">
        <f t="shared" si="80"/>
        <v>33974.323000000004</v>
      </c>
      <c r="R256" s="65"/>
      <c r="S256" s="175"/>
      <c r="T256" s="380"/>
      <c r="U256" s="198"/>
    </row>
    <row r="257" spans="1:21" s="58" customFormat="1" ht="89.25">
      <c r="A257" s="55" t="s">
        <v>523</v>
      </c>
      <c r="B257" s="102" t="s">
        <v>524</v>
      </c>
      <c r="C257" s="174" t="s">
        <v>741</v>
      </c>
      <c r="D257" s="81" t="s">
        <v>525</v>
      </c>
      <c r="E257" s="81" t="s">
        <v>526</v>
      </c>
      <c r="F257" s="35">
        <v>80.3</v>
      </c>
      <c r="G257" s="162">
        <v>20</v>
      </c>
      <c r="H257" s="192">
        <f>L257</f>
        <v>19406.900000000001</v>
      </c>
      <c r="I257" s="28">
        <v>19272</v>
      </c>
      <c r="J257" s="28">
        <v>134.9</v>
      </c>
      <c r="K257" s="28"/>
      <c r="L257" s="28">
        <f>I257+J257+K257</f>
        <v>19406.900000000001</v>
      </c>
      <c r="M257" s="35">
        <f>Q257</f>
        <v>4986.4849999999997</v>
      </c>
      <c r="N257" s="35">
        <v>4940.585</v>
      </c>
      <c r="O257" s="35">
        <v>45.9</v>
      </c>
      <c r="P257" s="35"/>
      <c r="Q257" s="35">
        <f>N257+O257+P257</f>
        <v>4986.4849999999997</v>
      </c>
      <c r="R257" s="55">
        <v>21</v>
      </c>
      <c r="S257" s="223">
        <v>0</v>
      </c>
      <c r="T257" s="55"/>
      <c r="U257" s="451"/>
    </row>
    <row r="258" spans="1:21" s="11" customFormat="1" ht="12.75" customHeight="1">
      <c r="A258" s="65"/>
      <c r="B258" s="77" t="s">
        <v>23</v>
      </c>
      <c r="C258" s="77" t="s">
        <v>23</v>
      </c>
      <c r="D258" s="38"/>
      <c r="E258" s="38"/>
      <c r="F258" s="65"/>
      <c r="G258" s="65"/>
      <c r="H258" s="38">
        <f>SUM(H257)</f>
        <v>19406.900000000001</v>
      </c>
      <c r="I258" s="38">
        <f t="shared" ref="I258:Q258" si="81">SUM(I257)</f>
        <v>19272</v>
      </c>
      <c r="J258" s="38">
        <f t="shared" si="81"/>
        <v>134.9</v>
      </c>
      <c r="K258" s="38">
        <f t="shared" si="81"/>
        <v>0</v>
      </c>
      <c r="L258" s="38">
        <f t="shared" si="81"/>
        <v>19406.900000000001</v>
      </c>
      <c r="M258" s="38">
        <f t="shared" si="81"/>
        <v>4986.4849999999997</v>
      </c>
      <c r="N258" s="38">
        <f t="shared" si="81"/>
        <v>4940.585</v>
      </c>
      <c r="O258" s="38">
        <f>SUM(O257)</f>
        <v>45.9</v>
      </c>
      <c r="P258" s="38">
        <f t="shared" si="81"/>
        <v>0</v>
      </c>
      <c r="Q258" s="38">
        <f t="shared" si="81"/>
        <v>4986.4849999999997</v>
      </c>
      <c r="R258" s="38"/>
      <c r="S258" s="179"/>
      <c r="T258" s="380"/>
      <c r="U258" s="198"/>
    </row>
    <row r="259" spans="1:21" s="58" customFormat="1" ht="63.75">
      <c r="A259" s="55" t="s">
        <v>527</v>
      </c>
      <c r="B259" s="102" t="s">
        <v>528</v>
      </c>
      <c r="C259" s="174" t="s">
        <v>742</v>
      </c>
      <c r="D259" s="81" t="s">
        <v>529</v>
      </c>
      <c r="E259" s="81" t="s">
        <v>530</v>
      </c>
      <c r="F259" s="35">
        <v>33</v>
      </c>
      <c r="G259" s="162">
        <v>237</v>
      </c>
      <c r="H259" s="192">
        <f>L259</f>
        <v>94537.1</v>
      </c>
      <c r="I259" s="28">
        <v>93852</v>
      </c>
      <c r="J259" s="28">
        <v>685.1</v>
      </c>
      <c r="K259" s="28"/>
      <c r="L259" s="28">
        <f>I259+J259+K259</f>
        <v>94537.1</v>
      </c>
      <c r="M259" s="35">
        <f>Q259</f>
        <v>23656.031000000003</v>
      </c>
      <c r="N259" s="35">
        <v>23451.294000000002</v>
      </c>
      <c r="O259" s="35">
        <v>204.73699999999999</v>
      </c>
      <c r="P259" s="35"/>
      <c r="Q259" s="35">
        <f>N259+O259+P259</f>
        <v>23656.031000000003</v>
      </c>
      <c r="R259" s="55">
        <v>231</v>
      </c>
      <c r="S259" s="223">
        <v>230</v>
      </c>
      <c r="T259" s="55"/>
      <c r="U259" s="451"/>
    </row>
    <row r="260" spans="1:21" s="11" customFormat="1">
      <c r="A260" s="65"/>
      <c r="B260" s="77" t="s">
        <v>23</v>
      </c>
      <c r="C260" s="77" t="s">
        <v>23</v>
      </c>
      <c r="D260" s="38"/>
      <c r="E260" s="38"/>
      <c r="F260" s="65"/>
      <c r="G260" s="65"/>
      <c r="H260" s="38">
        <f>SUM(H259)</f>
        <v>94537.1</v>
      </c>
      <c r="I260" s="38">
        <f t="shared" ref="I260:Q260" si="82">SUM(I259)</f>
        <v>93852</v>
      </c>
      <c r="J260" s="38">
        <f t="shared" si="82"/>
        <v>685.1</v>
      </c>
      <c r="K260" s="38">
        <f t="shared" si="82"/>
        <v>0</v>
      </c>
      <c r="L260" s="38">
        <f t="shared" si="82"/>
        <v>94537.1</v>
      </c>
      <c r="M260" s="38">
        <f t="shared" si="82"/>
        <v>23656.031000000003</v>
      </c>
      <c r="N260" s="38">
        <f t="shared" si="82"/>
        <v>23451.294000000002</v>
      </c>
      <c r="O260" s="38">
        <f t="shared" si="82"/>
        <v>204.73699999999999</v>
      </c>
      <c r="P260" s="38">
        <f t="shared" si="82"/>
        <v>0</v>
      </c>
      <c r="Q260" s="38">
        <f t="shared" si="82"/>
        <v>23656.031000000003</v>
      </c>
      <c r="R260" s="38"/>
      <c r="S260" s="179"/>
      <c r="T260" s="380"/>
      <c r="U260" s="198"/>
    </row>
    <row r="261" spans="1:21" ht="19.5" customHeight="1">
      <c r="A261" s="519" t="s">
        <v>531</v>
      </c>
      <c r="B261" s="519"/>
      <c r="C261" s="519"/>
      <c r="D261" s="519"/>
      <c r="E261" s="519"/>
      <c r="F261" s="519"/>
      <c r="G261" s="20"/>
      <c r="H261" s="65"/>
      <c r="I261" s="65"/>
      <c r="J261" s="65"/>
      <c r="K261" s="65"/>
      <c r="L261" s="65"/>
      <c r="M261" s="63"/>
      <c r="N261" s="63"/>
      <c r="O261" s="63"/>
      <c r="P261" s="63"/>
      <c r="Q261" s="63"/>
      <c r="R261" s="64"/>
      <c r="S261" s="377"/>
      <c r="T261" s="375"/>
    </row>
    <row r="262" spans="1:21" s="58" customFormat="1" ht="92.45" customHeight="1">
      <c r="A262" s="507" t="s">
        <v>15</v>
      </c>
      <c r="B262" s="506" t="s">
        <v>532</v>
      </c>
      <c r="C262" s="506" t="s">
        <v>533</v>
      </c>
      <c r="D262" s="508" t="s">
        <v>534</v>
      </c>
      <c r="E262" s="508" t="s">
        <v>709</v>
      </c>
      <c r="F262" s="515" t="s">
        <v>864</v>
      </c>
      <c r="G262" s="499" t="s">
        <v>865</v>
      </c>
      <c r="H262" s="590">
        <v>200</v>
      </c>
      <c r="I262" s="591">
        <v>200</v>
      </c>
      <c r="J262" s="592"/>
      <c r="K262" s="592"/>
      <c r="L262" s="592">
        <f t="shared" ref="L262:L263" si="83">I262+J262+K262</f>
        <v>200</v>
      </c>
      <c r="M262" s="585">
        <f>SUM(N262:P262)</f>
        <v>182.7</v>
      </c>
      <c r="N262" s="585">
        <v>182.7</v>
      </c>
      <c r="O262" s="585">
        <v>0</v>
      </c>
      <c r="P262" s="585">
        <v>0</v>
      </c>
      <c r="Q262" s="585">
        <f>N262</f>
        <v>182.7</v>
      </c>
      <c r="R262" s="586" t="s">
        <v>445</v>
      </c>
      <c r="S262" s="593" t="s">
        <v>38</v>
      </c>
      <c r="T262" s="529"/>
      <c r="U262" s="451"/>
    </row>
    <row r="263" spans="1:21">
      <c r="A263" s="507"/>
      <c r="B263" s="506"/>
      <c r="C263" s="506"/>
      <c r="D263" s="508"/>
      <c r="E263" s="508"/>
      <c r="F263" s="515"/>
      <c r="G263" s="499"/>
      <c r="H263" s="590"/>
      <c r="I263" s="591"/>
      <c r="J263" s="592"/>
      <c r="K263" s="592"/>
      <c r="L263" s="592">
        <f t="shared" si="83"/>
        <v>0</v>
      </c>
      <c r="M263" s="585"/>
      <c r="N263" s="585"/>
      <c r="O263" s="585"/>
      <c r="P263" s="585"/>
      <c r="Q263" s="585"/>
      <c r="R263" s="587"/>
      <c r="S263" s="593"/>
      <c r="T263" s="531"/>
    </row>
    <row r="264" spans="1:21" s="11" customFormat="1">
      <c r="A264" s="65"/>
      <c r="B264" s="77" t="s">
        <v>23</v>
      </c>
      <c r="C264" s="77" t="s">
        <v>23</v>
      </c>
      <c r="D264" s="65"/>
      <c r="E264" s="65"/>
      <c r="F264" s="65"/>
      <c r="G264" s="65"/>
      <c r="H264" s="65">
        <f t="shared" ref="H264:Q264" si="84">SUM(H262:H263)</f>
        <v>200</v>
      </c>
      <c r="I264" s="65">
        <f>SUM(I262:I262)</f>
        <v>200</v>
      </c>
      <c r="J264" s="65">
        <f t="shared" si="84"/>
        <v>0</v>
      </c>
      <c r="K264" s="65">
        <f t="shared" si="84"/>
        <v>0</v>
      </c>
      <c r="L264" s="65">
        <f t="shared" si="84"/>
        <v>200</v>
      </c>
      <c r="M264" s="65">
        <f t="shared" si="84"/>
        <v>182.7</v>
      </c>
      <c r="N264" s="65">
        <f t="shared" si="84"/>
        <v>182.7</v>
      </c>
      <c r="O264" s="65">
        <f t="shared" si="84"/>
        <v>0</v>
      </c>
      <c r="P264" s="65">
        <f t="shared" si="84"/>
        <v>0</v>
      </c>
      <c r="Q264" s="65">
        <f t="shared" si="84"/>
        <v>182.7</v>
      </c>
      <c r="R264" s="175"/>
      <c r="S264" s="175"/>
      <c r="T264" s="380"/>
      <c r="U264" s="198"/>
    </row>
    <row r="265" spans="1:21" ht="47.45" customHeight="1">
      <c r="A265" s="64" t="s">
        <v>24</v>
      </c>
      <c r="B265" s="176" t="s">
        <v>535</v>
      </c>
      <c r="C265" s="68" t="s">
        <v>536</v>
      </c>
      <c r="D265" s="57" t="s">
        <v>537</v>
      </c>
      <c r="E265" s="57" t="s">
        <v>538</v>
      </c>
      <c r="F265" s="63" t="s">
        <v>444</v>
      </c>
      <c r="G265" s="69">
        <v>245</v>
      </c>
      <c r="H265" s="38">
        <f>L265</f>
        <v>7467.6</v>
      </c>
      <c r="I265" s="12">
        <v>7350</v>
      </c>
      <c r="J265" s="12">
        <v>117.6</v>
      </c>
      <c r="K265" s="12">
        <v>0</v>
      </c>
      <c r="L265" s="12">
        <f>J265+I265+K265</f>
        <v>7467.6</v>
      </c>
      <c r="M265" s="63">
        <f>Q265</f>
        <v>2291.7749999999996</v>
      </c>
      <c r="N265" s="63">
        <v>2263.5749999999998</v>
      </c>
      <c r="O265" s="63">
        <v>28.2</v>
      </c>
      <c r="P265" s="63"/>
      <c r="Q265" s="63">
        <f>O265+N265</f>
        <v>2291.7749999999996</v>
      </c>
      <c r="R265" s="177">
        <v>99</v>
      </c>
      <c r="S265" s="177">
        <v>31</v>
      </c>
      <c r="T265" s="375"/>
    </row>
    <row r="266" spans="1:21" s="11" customFormat="1">
      <c r="A266" s="65"/>
      <c r="B266" s="178" t="s">
        <v>23</v>
      </c>
      <c r="C266" s="77" t="s">
        <v>23</v>
      </c>
      <c r="D266" s="65"/>
      <c r="E266" s="65"/>
      <c r="F266" s="65"/>
      <c r="G266" s="65"/>
      <c r="H266" s="38">
        <f>SUM(H265)</f>
        <v>7467.6</v>
      </c>
      <c r="I266" s="38">
        <f t="shared" ref="I266:Q266" si="85">SUM(I265)</f>
        <v>7350</v>
      </c>
      <c r="J266" s="38">
        <f t="shared" si="85"/>
        <v>117.6</v>
      </c>
      <c r="K266" s="38">
        <f t="shared" si="85"/>
        <v>0</v>
      </c>
      <c r="L266" s="38">
        <f t="shared" si="85"/>
        <v>7467.6</v>
      </c>
      <c r="M266" s="38">
        <f t="shared" si="85"/>
        <v>2291.7749999999996</v>
      </c>
      <c r="N266" s="38">
        <f t="shared" si="85"/>
        <v>2263.5749999999998</v>
      </c>
      <c r="O266" s="38">
        <f t="shared" si="85"/>
        <v>28.2</v>
      </c>
      <c r="P266" s="38">
        <f t="shared" si="85"/>
        <v>0</v>
      </c>
      <c r="Q266" s="38">
        <f t="shared" si="85"/>
        <v>2291.7749999999996</v>
      </c>
      <c r="R266" s="179"/>
      <c r="S266" s="179"/>
      <c r="T266" s="380"/>
      <c r="U266" s="198"/>
    </row>
    <row r="267" spans="1:21" ht="27" customHeight="1">
      <c r="A267" s="529" t="s">
        <v>28</v>
      </c>
      <c r="B267" s="506" t="s">
        <v>539</v>
      </c>
      <c r="C267" s="155" t="s">
        <v>540</v>
      </c>
      <c r="D267" s="508" t="s">
        <v>541</v>
      </c>
      <c r="E267" s="29"/>
      <c r="F267" s="64"/>
      <c r="G267" s="69"/>
      <c r="H267" s="38"/>
      <c r="I267" s="66"/>
      <c r="J267" s="66"/>
      <c r="K267" s="66"/>
      <c r="L267" s="66"/>
      <c r="M267" s="63"/>
      <c r="N267" s="63"/>
      <c r="O267" s="63"/>
      <c r="P267" s="63"/>
      <c r="Q267" s="63"/>
      <c r="R267" s="147"/>
      <c r="S267" s="377"/>
      <c r="T267" s="375"/>
    </row>
    <row r="268" spans="1:21" ht="60">
      <c r="A268" s="530"/>
      <c r="B268" s="506"/>
      <c r="C268" s="68" t="s">
        <v>924</v>
      </c>
      <c r="D268" s="508"/>
      <c r="E268" s="69" t="s">
        <v>543</v>
      </c>
      <c r="F268" s="63" t="s">
        <v>544</v>
      </c>
      <c r="G268" s="162"/>
      <c r="H268" s="38">
        <f t="shared" ref="H268:H277" si="86">L268</f>
        <v>173.4</v>
      </c>
      <c r="I268" s="66"/>
      <c r="J268" s="66">
        <v>173.4</v>
      </c>
      <c r="K268" s="66"/>
      <c r="L268" s="66">
        <f>I268+J268+K268</f>
        <v>173.4</v>
      </c>
      <c r="M268" s="63">
        <f>Q268</f>
        <v>20</v>
      </c>
      <c r="N268" s="63">
        <v>0</v>
      </c>
      <c r="O268" s="63">
        <v>20</v>
      </c>
      <c r="P268" s="63">
        <v>0</v>
      </c>
      <c r="Q268" s="63">
        <f>N268+O268+P268</f>
        <v>20</v>
      </c>
      <c r="R268" s="2" t="s">
        <v>922</v>
      </c>
      <c r="S268" s="377" t="s">
        <v>922</v>
      </c>
      <c r="T268" s="375" t="s">
        <v>749</v>
      </c>
    </row>
    <row r="269" spans="1:21" ht="24">
      <c r="A269" s="530"/>
      <c r="B269" s="506"/>
      <c r="C269" s="102" t="s">
        <v>925</v>
      </c>
      <c r="D269" s="508"/>
      <c r="E269" s="69" t="s">
        <v>546</v>
      </c>
      <c r="F269" s="63" t="s">
        <v>717</v>
      </c>
      <c r="G269" s="162">
        <v>92</v>
      </c>
      <c r="H269" s="38">
        <f t="shared" si="86"/>
        <v>3480</v>
      </c>
      <c r="I269" s="66">
        <v>0</v>
      </c>
      <c r="J269" s="66">
        <v>0</v>
      </c>
      <c r="K269" s="66">
        <v>3480</v>
      </c>
      <c r="L269" s="66">
        <f t="shared" ref="L269:L280" si="87">I269+J269+K269</f>
        <v>3480</v>
      </c>
      <c r="M269" s="63">
        <f>Q269</f>
        <v>195.91499999999999</v>
      </c>
      <c r="N269" s="63"/>
      <c r="O269" s="63">
        <v>0</v>
      </c>
      <c r="P269" s="63">
        <v>195.91499999999999</v>
      </c>
      <c r="Q269" s="63">
        <f>N269+O269+P269</f>
        <v>195.91499999999999</v>
      </c>
      <c r="R269" s="177">
        <v>6</v>
      </c>
      <c r="S269" s="177">
        <v>2</v>
      </c>
      <c r="T269" s="375"/>
    </row>
    <row r="270" spans="1:21" ht="22.5">
      <c r="A270" s="530"/>
      <c r="B270" s="506"/>
      <c r="C270" s="180" t="s">
        <v>926</v>
      </c>
      <c r="D270" s="508"/>
      <c r="E270" s="69" t="s">
        <v>548</v>
      </c>
      <c r="F270" s="64" t="s">
        <v>717</v>
      </c>
      <c r="G270" s="162">
        <v>24</v>
      </c>
      <c r="H270" s="43">
        <f>I270+J270+K270</f>
        <v>906.6</v>
      </c>
      <c r="I270" s="66"/>
      <c r="J270" s="66"/>
      <c r="K270" s="66">
        <v>906.6</v>
      </c>
      <c r="L270" s="66">
        <f t="shared" si="87"/>
        <v>906.6</v>
      </c>
      <c r="M270" s="63">
        <f>Q270</f>
        <v>0</v>
      </c>
      <c r="N270" s="63"/>
      <c r="O270" s="63">
        <v>0</v>
      </c>
      <c r="P270" s="63">
        <v>0</v>
      </c>
      <c r="Q270" s="63">
        <f t="shared" ref="Q270:Q280" si="88">N270+O270+P270</f>
        <v>0</v>
      </c>
      <c r="R270" s="177">
        <v>0</v>
      </c>
      <c r="S270" s="177">
        <v>0</v>
      </c>
      <c r="T270" s="375"/>
    </row>
    <row r="271" spans="1:21" ht="60" customHeight="1">
      <c r="A271" s="530"/>
      <c r="B271" s="506"/>
      <c r="C271" s="102" t="s">
        <v>927</v>
      </c>
      <c r="D271" s="508"/>
      <c r="E271" s="69" t="s">
        <v>550</v>
      </c>
      <c r="F271" s="64" t="s">
        <v>717</v>
      </c>
      <c r="G271" s="162">
        <v>3</v>
      </c>
      <c r="H271" s="43">
        <f t="shared" ref="H271" si="89">I271+J271+K271</f>
        <v>113.4</v>
      </c>
      <c r="I271" s="33">
        <v>0</v>
      </c>
      <c r="J271" s="33">
        <v>0</v>
      </c>
      <c r="K271" s="33">
        <v>113.4</v>
      </c>
      <c r="L271" s="66">
        <f t="shared" si="87"/>
        <v>113.4</v>
      </c>
      <c r="M271" s="63">
        <f t="shared" ref="M271:M282" si="90">Q271</f>
        <v>0</v>
      </c>
      <c r="N271" s="63">
        <v>0</v>
      </c>
      <c r="O271" s="63">
        <v>0</v>
      </c>
      <c r="P271" s="63">
        <v>0</v>
      </c>
      <c r="Q271" s="63">
        <f t="shared" si="88"/>
        <v>0</v>
      </c>
      <c r="R271" s="177">
        <v>0</v>
      </c>
      <c r="S271" s="177">
        <v>0</v>
      </c>
      <c r="T271" s="375"/>
    </row>
    <row r="272" spans="1:21" ht="45">
      <c r="A272" s="530"/>
      <c r="B272" s="506"/>
      <c r="C272" s="102" t="s">
        <v>928</v>
      </c>
      <c r="D272" s="508"/>
      <c r="E272" s="69" t="s">
        <v>552</v>
      </c>
      <c r="F272" s="64" t="s">
        <v>718</v>
      </c>
      <c r="G272" s="167">
        <v>521</v>
      </c>
      <c r="H272" s="43">
        <f>K272+J272</f>
        <v>14071.699999999999</v>
      </c>
      <c r="I272" s="33">
        <v>0</v>
      </c>
      <c r="J272" s="33">
        <v>14.4</v>
      </c>
      <c r="K272" s="33">
        <v>14057.3</v>
      </c>
      <c r="L272" s="162">
        <f>I272+J272+K272</f>
        <v>14071.699999999999</v>
      </c>
      <c r="M272" s="63">
        <f t="shared" si="90"/>
        <v>7.8739999999999997</v>
      </c>
      <c r="N272" s="63">
        <v>0</v>
      </c>
      <c r="O272" s="63">
        <v>7.8739999999999997</v>
      </c>
      <c r="P272" s="63">
        <v>0</v>
      </c>
      <c r="Q272" s="63">
        <f t="shared" si="88"/>
        <v>7.8739999999999997</v>
      </c>
      <c r="R272" s="177">
        <v>0</v>
      </c>
      <c r="S272" s="177">
        <v>0</v>
      </c>
      <c r="T272" s="202" t="s">
        <v>923</v>
      </c>
    </row>
    <row r="273" spans="1:21">
      <c r="A273" s="530"/>
      <c r="B273" s="506"/>
      <c r="C273" s="68" t="s">
        <v>929</v>
      </c>
      <c r="D273" s="508"/>
      <c r="E273" s="69" t="s">
        <v>554</v>
      </c>
      <c r="F273" s="64" t="s">
        <v>719</v>
      </c>
      <c r="G273" s="162">
        <v>20</v>
      </c>
      <c r="H273" s="43">
        <f>I273+J273</f>
        <v>5258.2</v>
      </c>
      <c r="I273" s="33">
        <v>5258.2</v>
      </c>
      <c r="J273" s="33">
        <v>0</v>
      </c>
      <c r="K273" s="33">
        <v>0</v>
      </c>
      <c r="L273" s="162">
        <f>I273+J273+K273</f>
        <v>5258.2</v>
      </c>
      <c r="M273" s="63">
        <f t="shared" si="90"/>
        <v>1657.8430000000001</v>
      </c>
      <c r="N273" s="33">
        <v>1657.8430000000001</v>
      </c>
      <c r="O273" s="63">
        <v>0</v>
      </c>
      <c r="P273" s="63">
        <v>0</v>
      </c>
      <c r="Q273" s="63">
        <f t="shared" si="88"/>
        <v>1657.8430000000001</v>
      </c>
      <c r="R273" s="177">
        <v>6</v>
      </c>
      <c r="S273" s="177">
        <v>2</v>
      </c>
      <c r="T273" s="375"/>
    </row>
    <row r="274" spans="1:21" ht="56.25">
      <c r="A274" s="530"/>
      <c r="B274" s="506"/>
      <c r="C274" s="181" t="s">
        <v>930</v>
      </c>
      <c r="D274" s="508"/>
      <c r="E274" s="69" t="s">
        <v>556</v>
      </c>
      <c r="F274" s="63" t="s">
        <v>544</v>
      </c>
      <c r="G274" s="162" t="s">
        <v>922</v>
      </c>
      <c r="H274" s="38">
        <f t="shared" si="86"/>
        <v>36.4</v>
      </c>
      <c r="I274" s="66"/>
      <c r="J274" s="66">
        <v>36.4</v>
      </c>
      <c r="K274" s="66"/>
      <c r="L274" s="66">
        <f t="shared" si="87"/>
        <v>36.4</v>
      </c>
      <c r="M274" s="63">
        <f t="shared" si="90"/>
        <v>0</v>
      </c>
      <c r="N274" s="63">
        <v>0</v>
      </c>
      <c r="O274" s="63">
        <v>0</v>
      </c>
      <c r="P274" s="63">
        <v>0</v>
      </c>
      <c r="Q274" s="63">
        <f t="shared" si="88"/>
        <v>0</v>
      </c>
      <c r="R274" s="24">
        <v>0</v>
      </c>
      <c r="S274" s="177">
        <v>0</v>
      </c>
      <c r="T274" s="375"/>
    </row>
    <row r="275" spans="1:21" ht="24">
      <c r="A275" s="530"/>
      <c r="B275" s="506"/>
      <c r="C275" s="68" t="s">
        <v>931</v>
      </c>
      <c r="D275" s="508"/>
      <c r="E275" s="69" t="s">
        <v>558</v>
      </c>
      <c r="F275" s="63" t="s">
        <v>544</v>
      </c>
      <c r="G275" s="162">
        <v>173</v>
      </c>
      <c r="H275" s="38">
        <f t="shared" si="86"/>
        <v>6604.7000000000007</v>
      </c>
      <c r="I275" s="33">
        <v>826.6</v>
      </c>
      <c r="J275" s="33">
        <v>5778.1</v>
      </c>
      <c r="K275" s="66"/>
      <c r="L275" s="66">
        <f t="shared" si="87"/>
        <v>6604.7000000000007</v>
      </c>
      <c r="M275" s="63">
        <f t="shared" si="90"/>
        <v>0</v>
      </c>
      <c r="N275" s="63">
        <v>0</v>
      </c>
      <c r="O275" s="63">
        <v>0</v>
      </c>
      <c r="P275" s="63">
        <v>0</v>
      </c>
      <c r="Q275" s="63">
        <f t="shared" si="88"/>
        <v>0</v>
      </c>
      <c r="R275" s="24">
        <v>0</v>
      </c>
      <c r="S275" s="177">
        <v>0</v>
      </c>
      <c r="T275" s="375"/>
    </row>
    <row r="276" spans="1:21" ht="45">
      <c r="A276" s="530"/>
      <c r="B276" s="506"/>
      <c r="C276" s="181" t="s">
        <v>932</v>
      </c>
      <c r="D276" s="508"/>
      <c r="E276" s="69" t="s">
        <v>560</v>
      </c>
      <c r="F276" s="64" t="s">
        <v>717</v>
      </c>
      <c r="G276" s="162">
        <v>5</v>
      </c>
      <c r="H276" s="43">
        <f>I276+J276+K276</f>
        <v>450.8</v>
      </c>
      <c r="I276" s="66">
        <v>450.8</v>
      </c>
      <c r="J276" s="66"/>
      <c r="K276" s="66">
        <v>0</v>
      </c>
      <c r="L276" s="66">
        <f t="shared" si="87"/>
        <v>450.8</v>
      </c>
      <c r="M276" s="63">
        <f t="shared" si="90"/>
        <v>0</v>
      </c>
      <c r="N276" s="63">
        <v>0</v>
      </c>
      <c r="O276" s="63">
        <v>0</v>
      </c>
      <c r="P276" s="63">
        <v>0</v>
      </c>
      <c r="Q276" s="63">
        <f t="shared" si="88"/>
        <v>0</v>
      </c>
      <c r="R276" s="24">
        <v>0</v>
      </c>
      <c r="S276" s="177">
        <v>0</v>
      </c>
      <c r="T276" s="375"/>
    </row>
    <row r="277" spans="1:21" ht="24">
      <c r="A277" s="530"/>
      <c r="B277" s="506"/>
      <c r="C277" s="181" t="s">
        <v>933</v>
      </c>
      <c r="D277" s="508"/>
      <c r="E277" s="69" t="s">
        <v>562</v>
      </c>
      <c r="F277" s="63" t="s">
        <v>544</v>
      </c>
      <c r="G277" s="69"/>
      <c r="H277" s="38">
        <f t="shared" si="86"/>
        <v>621</v>
      </c>
      <c r="I277" s="66"/>
      <c r="J277" s="66">
        <v>621</v>
      </c>
      <c r="K277" s="66"/>
      <c r="L277" s="66">
        <f t="shared" si="87"/>
        <v>621</v>
      </c>
      <c r="M277" s="63">
        <f t="shared" si="90"/>
        <v>0</v>
      </c>
      <c r="N277" s="63">
        <v>0</v>
      </c>
      <c r="O277" s="63">
        <v>0</v>
      </c>
      <c r="P277" s="63">
        <v>0</v>
      </c>
      <c r="Q277" s="63">
        <f t="shared" si="88"/>
        <v>0</v>
      </c>
      <c r="R277" s="24">
        <v>0</v>
      </c>
      <c r="S277" s="177">
        <v>0</v>
      </c>
      <c r="T277" s="375"/>
    </row>
    <row r="278" spans="1:21" ht="56.25">
      <c r="A278" s="530"/>
      <c r="B278" s="506"/>
      <c r="C278" s="182" t="s">
        <v>934</v>
      </c>
      <c r="D278" s="508"/>
      <c r="E278" s="69" t="s">
        <v>564</v>
      </c>
      <c r="F278" s="64" t="s">
        <v>718</v>
      </c>
      <c r="G278" s="162">
        <f>100-50</f>
        <v>50</v>
      </c>
      <c r="H278" s="43">
        <f>I278+J278+K278</f>
        <v>1349.1</v>
      </c>
      <c r="I278" s="33"/>
      <c r="J278" s="33"/>
      <c r="K278" s="33">
        <v>1349.1</v>
      </c>
      <c r="L278" s="66">
        <f t="shared" si="87"/>
        <v>1349.1</v>
      </c>
      <c r="M278" s="63">
        <v>0</v>
      </c>
      <c r="N278" s="63">
        <v>0</v>
      </c>
      <c r="O278" s="63">
        <v>0</v>
      </c>
      <c r="P278" s="63">
        <v>0</v>
      </c>
      <c r="Q278" s="63">
        <f t="shared" si="88"/>
        <v>0</v>
      </c>
      <c r="R278" s="24">
        <v>0</v>
      </c>
      <c r="S278" s="177">
        <v>0</v>
      </c>
      <c r="T278" s="375"/>
    </row>
    <row r="279" spans="1:21" ht="48">
      <c r="A279" s="530"/>
      <c r="B279" s="68"/>
      <c r="C279" s="68" t="s">
        <v>565</v>
      </c>
      <c r="D279" s="69"/>
      <c r="E279" s="69" t="s">
        <v>566</v>
      </c>
      <c r="F279" s="63"/>
      <c r="G279" s="162"/>
      <c r="H279" s="38">
        <v>0</v>
      </c>
      <c r="I279" s="66"/>
      <c r="J279" s="66"/>
      <c r="K279" s="66">
        <v>0</v>
      </c>
      <c r="L279" s="66">
        <f t="shared" si="87"/>
        <v>0</v>
      </c>
      <c r="M279" s="63">
        <f t="shared" si="90"/>
        <v>0</v>
      </c>
      <c r="N279" s="63"/>
      <c r="O279" s="63">
        <v>0</v>
      </c>
      <c r="P279" s="63">
        <v>0</v>
      </c>
      <c r="Q279" s="63">
        <f t="shared" si="88"/>
        <v>0</v>
      </c>
      <c r="R279" s="24">
        <v>0</v>
      </c>
      <c r="S279" s="177">
        <v>0</v>
      </c>
      <c r="T279" s="375"/>
    </row>
    <row r="280" spans="1:21" ht="24">
      <c r="A280" s="530"/>
      <c r="B280" s="506" t="s">
        <v>567</v>
      </c>
      <c r="C280" s="181" t="s">
        <v>931</v>
      </c>
      <c r="D280" s="69" t="s">
        <v>569</v>
      </c>
      <c r="E280" s="69" t="s">
        <v>558</v>
      </c>
      <c r="F280" s="63" t="s">
        <v>544</v>
      </c>
      <c r="G280" s="70"/>
      <c r="H280" s="38">
        <v>0</v>
      </c>
      <c r="I280" s="66"/>
      <c r="J280" s="66"/>
      <c r="K280" s="66"/>
      <c r="L280" s="66">
        <f t="shared" si="87"/>
        <v>0</v>
      </c>
      <c r="M280" s="63">
        <f t="shared" si="90"/>
        <v>0</v>
      </c>
      <c r="N280" s="63">
        <v>0</v>
      </c>
      <c r="O280" s="63">
        <v>0</v>
      </c>
      <c r="P280" s="63">
        <v>0</v>
      </c>
      <c r="Q280" s="63">
        <f t="shared" si="88"/>
        <v>0</v>
      </c>
      <c r="R280" s="24">
        <v>0</v>
      </c>
      <c r="S280" s="177">
        <v>0</v>
      </c>
      <c r="T280" s="375"/>
    </row>
    <row r="281" spans="1:21" ht="33.75">
      <c r="A281" s="530"/>
      <c r="B281" s="506"/>
      <c r="C281" s="181" t="s">
        <v>612</v>
      </c>
      <c r="D281" s="69" t="s">
        <v>922</v>
      </c>
      <c r="E281" s="69" t="s">
        <v>613</v>
      </c>
      <c r="F281" s="63" t="s">
        <v>544</v>
      </c>
      <c r="G281" s="70">
        <v>2</v>
      </c>
      <c r="H281" s="38">
        <v>1221.5999999999999</v>
      </c>
      <c r="I281" s="66">
        <v>0</v>
      </c>
      <c r="J281" s="66">
        <v>0</v>
      </c>
      <c r="K281" s="66">
        <v>1221.5999999999999</v>
      </c>
      <c r="L281" s="66">
        <f>I281+J281+K281</f>
        <v>1221.5999999999999</v>
      </c>
      <c r="M281" s="63">
        <f t="shared" si="90"/>
        <v>15</v>
      </c>
      <c r="N281" s="63">
        <v>0</v>
      </c>
      <c r="O281" s="63">
        <v>0</v>
      </c>
      <c r="P281" s="63">
        <v>15</v>
      </c>
      <c r="Q281" s="63">
        <f>N281+O281+P281</f>
        <v>15</v>
      </c>
      <c r="R281" s="24">
        <v>0</v>
      </c>
      <c r="S281" s="177">
        <v>0</v>
      </c>
      <c r="T281" s="375"/>
    </row>
    <row r="282" spans="1:21" ht="36">
      <c r="A282" s="530"/>
      <c r="B282" s="506"/>
      <c r="C282" s="56" t="s">
        <v>614</v>
      </c>
      <c r="D282" s="69" t="s">
        <v>922</v>
      </c>
      <c r="E282" s="69" t="s">
        <v>615</v>
      </c>
      <c r="F282" s="63">
        <v>1</v>
      </c>
      <c r="G282" s="70">
        <v>0</v>
      </c>
      <c r="H282" s="38">
        <v>334.2</v>
      </c>
      <c r="I282" s="66">
        <v>0</v>
      </c>
      <c r="J282" s="66">
        <v>0</v>
      </c>
      <c r="K282" s="66">
        <v>334.2</v>
      </c>
      <c r="L282" s="66">
        <f>I282+J282+K282</f>
        <v>334.2</v>
      </c>
      <c r="M282" s="63">
        <f t="shared" si="90"/>
        <v>0</v>
      </c>
      <c r="N282" s="63">
        <v>0</v>
      </c>
      <c r="O282" s="63">
        <v>0</v>
      </c>
      <c r="P282" s="63">
        <v>0</v>
      </c>
      <c r="Q282" s="63">
        <f>N282+O282+P282</f>
        <v>0</v>
      </c>
      <c r="R282" s="24">
        <v>0</v>
      </c>
      <c r="S282" s="177">
        <v>0</v>
      </c>
      <c r="T282" s="375"/>
    </row>
    <row r="283" spans="1:21" ht="60">
      <c r="A283" s="64" t="s">
        <v>33</v>
      </c>
      <c r="B283" s="68" t="s">
        <v>572</v>
      </c>
      <c r="C283" s="68" t="s">
        <v>573</v>
      </c>
      <c r="D283" s="183" t="s">
        <v>574</v>
      </c>
      <c r="E283" s="183" t="s">
        <v>575</v>
      </c>
      <c r="F283" s="63" t="s">
        <v>917</v>
      </c>
      <c r="G283" s="69" t="s">
        <v>918</v>
      </c>
      <c r="H283" s="38">
        <f>L283</f>
        <v>58</v>
      </c>
      <c r="I283" s="66">
        <v>56.6</v>
      </c>
      <c r="J283" s="66">
        <v>1.4</v>
      </c>
      <c r="K283" s="66"/>
      <c r="L283" s="66">
        <f>J283+I283+K283</f>
        <v>58</v>
      </c>
      <c r="M283" s="63">
        <f>Q283</f>
        <v>19.440000000000001</v>
      </c>
      <c r="N283" s="63">
        <v>19.135000000000002</v>
      </c>
      <c r="O283" s="63">
        <v>0.30499999999999999</v>
      </c>
      <c r="P283" s="63">
        <v>0</v>
      </c>
      <c r="Q283" s="63">
        <f>O283+N283</f>
        <v>19.440000000000001</v>
      </c>
      <c r="R283" s="24" t="s">
        <v>919</v>
      </c>
      <c r="S283" s="177">
        <v>0</v>
      </c>
      <c r="T283" s="375"/>
    </row>
    <row r="284" spans="1:21" s="11" customFormat="1">
      <c r="A284" s="65"/>
      <c r="B284" s="77" t="s">
        <v>23</v>
      </c>
      <c r="C284" s="77" t="s">
        <v>23</v>
      </c>
      <c r="D284" s="65"/>
      <c r="E284" s="65"/>
      <c r="F284" s="65"/>
      <c r="G284" s="65"/>
      <c r="H284" s="65">
        <f t="shared" ref="H284:Q284" si="91">SUM(H268:H283)</f>
        <v>34679.1</v>
      </c>
      <c r="I284" s="65">
        <f t="shared" si="91"/>
        <v>6592.2000000000007</v>
      </c>
      <c r="J284" s="65">
        <f t="shared" si="91"/>
        <v>6624.7</v>
      </c>
      <c r="K284" s="65">
        <f t="shared" si="91"/>
        <v>21462.199999999997</v>
      </c>
      <c r="L284" s="65">
        <f t="shared" si="91"/>
        <v>34679.1</v>
      </c>
      <c r="M284" s="65">
        <f t="shared" si="91"/>
        <v>1916.0720000000001</v>
      </c>
      <c r="N284" s="65">
        <f t="shared" si="91"/>
        <v>1676.9780000000001</v>
      </c>
      <c r="O284" s="65">
        <f t="shared" si="91"/>
        <v>28.178999999999998</v>
      </c>
      <c r="P284" s="65">
        <f t="shared" si="91"/>
        <v>210.91499999999999</v>
      </c>
      <c r="Q284" s="65">
        <f t="shared" si="91"/>
        <v>1916.0720000000001</v>
      </c>
      <c r="R284" s="65"/>
      <c r="S284" s="175"/>
      <c r="T284" s="380"/>
      <c r="U284" s="198"/>
    </row>
    <row r="285" spans="1:21" ht="36">
      <c r="A285" s="507" t="s">
        <v>47</v>
      </c>
      <c r="B285" s="506" t="s">
        <v>967</v>
      </c>
      <c r="C285" s="68" t="s">
        <v>577</v>
      </c>
      <c r="D285" s="183" t="s">
        <v>578</v>
      </c>
      <c r="E285" s="183" t="s">
        <v>579</v>
      </c>
      <c r="F285" s="63">
        <v>2138.1999999999998</v>
      </c>
      <c r="G285" s="69">
        <v>11</v>
      </c>
      <c r="H285" s="38">
        <f>L285</f>
        <v>23520.2</v>
      </c>
      <c r="I285" s="66">
        <v>23520.2</v>
      </c>
      <c r="J285" s="66"/>
      <c r="K285" s="66"/>
      <c r="L285" s="66">
        <f>I285+J285+K285</f>
        <v>23520.2</v>
      </c>
      <c r="M285" s="63">
        <f>N285</f>
        <v>14035.423000000001</v>
      </c>
      <c r="N285" s="66">
        <v>14035.423000000001</v>
      </c>
      <c r="O285" s="63">
        <v>0</v>
      </c>
      <c r="P285" s="63">
        <v>0</v>
      </c>
      <c r="Q285" s="63">
        <f>M285</f>
        <v>14035.423000000001</v>
      </c>
      <c r="R285" s="24">
        <v>6</v>
      </c>
      <c r="S285" s="177">
        <v>4</v>
      </c>
      <c r="T285" s="375"/>
    </row>
    <row r="286" spans="1:21" ht="36">
      <c r="A286" s="507"/>
      <c r="B286" s="506"/>
      <c r="C286" s="68" t="s">
        <v>580</v>
      </c>
      <c r="D286" s="183" t="s">
        <v>581</v>
      </c>
      <c r="E286" s="183" t="s">
        <v>582</v>
      </c>
      <c r="F286" s="63">
        <v>100</v>
      </c>
      <c r="G286" s="69">
        <v>1</v>
      </c>
      <c r="H286" s="38">
        <f>L286</f>
        <v>100</v>
      </c>
      <c r="I286" s="66">
        <v>100</v>
      </c>
      <c r="J286" s="66"/>
      <c r="K286" s="66"/>
      <c r="L286" s="66">
        <f>I286+J286+K286</f>
        <v>100</v>
      </c>
      <c r="M286" s="63">
        <f>N286</f>
        <v>0</v>
      </c>
      <c r="N286" s="63">
        <v>0</v>
      </c>
      <c r="O286" s="63">
        <v>0</v>
      </c>
      <c r="P286" s="63">
        <v>0</v>
      </c>
      <c r="Q286" s="63">
        <f>M286</f>
        <v>0</v>
      </c>
      <c r="R286" s="24">
        <v>0</v>
      </c>
      <c r="S286" s="177">
        <v>0</v>
      </c>
      <c r="T286" s="375"/>
    </row>
    <row r="287" spans="1:21" s="11" customFormat="1">
      <c r="A287" s="65"/>
      <c r="B287" s="77" t="s">
        <v>23</v>
      </c>
      <c r="C287" s="77" t="s">
        <v>23</v>
      </c>
      <c r="D287" s="65"/>
      <c r="E287" s="65"/>
      <c r="F287" s="65"/>
      <c r="G287" s="65"/>
      <c r="H287" s="65">
        <f>SUM(H285:H286)</f>
        <v>23620.2</v>
      </c>
      <c r="I287" s="65">
        <f t="shared" ref="I287:Q287" si="92">SUM(I285:I286)</f>
        <v>23620.2</v>
      </c>
      <c r="J287" s="65">
        <f t="shared" si="92"/>
        <v>0</v>
      </c>
      <c r="K287" s="65">
        <f t="shared" si="92"/>
        <v>0</v>
      </c>
      <c r="L287" s="65">
        <f t="shared" si="92"/>
        <v>23620.2</v>
      </c>
      <c r="M287" s="65">
        <f t="shared" si="92"/>
        <v>14035.423000000001</v>
      </c>
      <c r="N287" s="65">
        <f t="shared" si="92"/>
        <v>14035.423000000001</v>
      </c>
      <c r="O287" s="65">
        <f t="shared" si="92"/>
        <v>0</v>
      </c>
      <c r="P287" s="65">
        <f t="shared" si="92"/>
        <v>0</v>
      </c>
      <c r="Q287" s="65">
        <f t="shared" si="92"/>
        <v>14035.423000000001</v>
      </c>
      <c r="R287" s="65"/>
      <c r="S287" s="175"/>
      <c r="T287" s="380"/>
      <c r="U287" s="198"/>
    </row>
    <row r="288" spans="1:21" ht="51.6" customHeight="1">
      <c r="A288" s="507" t="s">
        <v>52</v>
      </c>
      <c r="B288" s="506" t="s">
        <v>583</v>
      </c>
      <c r="C288" s="68" t="s">
        <v>584</v>
      </c>
      <c r="D288" s="505" t="s">
        <v>585</v>
      </c>
      <c r="E288" s="505" t="s">
        <v>586</v>
      </c>
      <c r="F288" s="63" t="s">
        <v>711</v>
      </c>
      <c r="G288" s="69">
        <v>24</v>
      </c>
      <c r="H288" s="38">
        <f>L288</f>
        <v>8400</v>
      </c>
      <c r="I288" s="66">
        <v>8400</v>
      </c>
      <c r="J288" s="66"/>
      <c r="K288" s="66"/>
      <c r="L288" s="65">
        <f>I288+J288+K288</f>
        <v>8400</v>
      </c>
      <c r="M288" s="63">
        <f>Q288</f>
        <v>953.6</v>
      </c>
      <c r="N288" s="63">
        <v>953.6</v>
      </c>
      <c r="O288" s="63">
        <v>0</v>
      </c>
      <c r="P288" s="63">
        <v>0</v>
      </c>
      <c r="Q288" s="63">
        <f>O288+N288</f>
        <v>953.6</v>
      </c>
      <c r="R288" s="24">
        <v>4</v>
      </c>
      <c r="S288" s="177">
        <v>1</v>
      </c>
      <c r="T288" s="375"/>
    </row>
    <row r="289" spans="1:21" ht="36">
      <c r="A289" s="507"/>
      <c r="B289" s="506"/>
      <c r="C289" s="68" t="s">
        <v>587</v>
      </c>
      <c r="D289" s="505"/>
      <c r="E289" s="505"/>
      <c r="F289" s="63" t="s">
        <v>712</v>
      </c>
      <c r="G289" s="69">
        <v>320</v>
      </c>
      <c r="H289" s="38">
        <f>L289</f>
        <v>17916.3</v>
      </c>
      <c r="I289" s="66">
        <v>17916.3</v>
      </c>
      <c r="J289" s="66"/>
      <c r="K289" s="66"/>
      <c r="L289" s="65">
        <f>I289+J289+K289</f>
        <v>17916.3</v>
      </c>
      <c r="M289" s="63">
        <f>Q289</f>
        <v>3681.4</v>
      </c>
      <c r="N289" s="87">
        <v>3681.4</v>
      </c>
      <c r="O289" s="63">
        <v>0</v>
      </c>
      <c r="P289" s="63">
        <v>0</v>
      </c>
      <c r="Q289" s="63">
        <f>O289+N289+P289</f>
        <v>3681.4</v>
      </c>
      <c r="R289" s="64">
        <v>311</v>
      </c>
      <c r="S289" s="377">
        <v>262</v>
      </c>
      <c r="T289" s="375"/>
    </row>
    <row r="290" spans="1:21" s="58" customFormat="1" ht="24">
      <c r="A290" s="507"/>
      <c r="B290" s="506"/>
      <c r="C290" s="102" t="s">
        <v>588</v>
      </c>
      <c r="D290" s="184"/>
      <c r="E290" s="184" t="s">
        <v>589</v>
      </c>
      <c r="F290" s="35" t="s">
        <v>733</v>
      </c>
      <c r="G290" s="162">
        <v>8</v>
      </c>
      <c r="H290" s="191">
        <f>L290</f>
        <v>14770.5</v>
      </c>
      <c r="I290" s="33"/>
      <c r="J290" s="33"/>
      <c r="K290" s="33">
        <v>14770.5</v>
      </c>
      <c r="L290" s="43">
        <f>I290+J290+K290</f>
        <v>14770.5</v>
      </c>
      <c r="M290" s="35">
        <f>Q290</f>
        <v>13622.703</v>
      </c>
      <c r="N290" s="87">
        <v>0</v>
      </c>
      <c r="O290" s="35">
        <v>0</v>
      </c>
      <c r="P290" s="35">
        <v>13622.703</v>
      </c>
      <c r="Q290" s="63">
        <f>O290+N290+P290</f>
        <v>13622.703</v>
      </c>
      <c r="R290" s="55">
        <v>1</v>
      </c>
      <c r="S290" s="223">
        <v>1</v>
      </c>
      <c r="T290" s="55"/>
      <c r="U290" s="451"/>
    </row>
    <row r="291" spans="1:21" s="15" customFormat="1">
      <c r="A291" s="67"/>
      <c r="B291" s="100" t="s">
        <v>23</v>
      </c>
      <c r="C291" s="100" t="s">
        <v>23</v>
      </c>
      <c r="D291" s="185"/>
      <c r="E291" s="185"/>
      <c r="F291" s="86"/>
      <c r="G291" s="20"/>
      <c r="H291" s="65">
        <f>SUM(H288:H290)</f>
        <v>41086.800000000003</v>
      </c>
      <c r="I291" s="65">
        <f t="shared" ref="I291:Q291" si="93">SUM(I288:I290)</f>
        <v>26316.3</v>
      </c>
      <c r="J291" s="65">
        <f t="shared" si="93"/>
        <v>0</v>
      </c>
      <c r="K291" s="65">
        <f t="shared" si="93"/>
        <v>14770.5</v>
      </c>
      <c r="L291" s="65">
        <f t="shared" si="93"/>
        <v>41086.800000000003</v>
      </c>
      <c r="M291" s="65">
        <f t="shared" si="93"/>
        <v>18257.703000000001</v>
      </c>
      <c r="N291" s="65">
        <f t="shared" si="93"/>
        <v>4635</v>
      </c>
      <c r="O291" s="65">
        <f t="shared" si="93"/>
        <v>0</v>
      </c>
      <c r="P291" s="65">
        <f t="shared" si="93"/>
        <v>13622.703</v>
      </c>
      <c r="Q291" s="65">
        <f t="shared" si="93"/>
        <v>18257.703000000001</v>
      </c>
      <c r="R291" s="65"/>
      <c r="S291" s="175"/>
      <c r="T291" s="376"/>
      <c r="U291" s="449"/>
    </row>
    <row r="292" spans="1:21" ht="60">
      <c r="A292" s="529" t="s">
        <v>59</v>
      </c>
      <c r="B292" s="506" t="s">
        <v>590</v>
      </c>
      <c r="C292" s="68" t="s">
        <v>591</v>
      </c>
      <c r="D292" s="183" t="s">
        <v>592</v>
      </c>
      <c r="E292" s="183" t="s">
        <v>593</v>
      </c>
      <c r="F292" s="63" t="s">
        <v>713</v>
      </c>
      <c r="G292" s="69">
        <v>80</v>
      </c>
      <c r="H292" s="38">
        <f t="shared" ref="H292:H297" si="94">L292</f>
        <v>467.4</v>
      </c>
      <c r="I292" s="12">
        <v>456</v>
      </c>
      <c r="J292" s="12">
        <v>11.4</v>
      </c>
      <c r="K292" s="12"/>
      <c r="L292" s="12">
        <f t="shared" ref="L292:L297" si="95">J292+I292+K292</f>
        <v>467.4</v>
      </c>
      <c r="M292" s="63">
        <f t="shared" ref="M292:M297" si="96">Q292</f>
        <v>0</v>
      </c>
      <c r="N292" s="63">
        <v>0</v>
      </c>
      <c r="O292" s="63">
        <v>0</v>
      </c>
      <c r="P292" s="63">
        <v>0</v>
      </c>
      <c r="Q292" s="63">
        <f>N292+O292</f>
        <v>0</v>
      </c>
      <c r="R292" s="24">
        <v>0</v>
      </c>
      <c r="S292" s="177">
        <v>0</v>
      </c>
      <c r="T292" s="375"/>
    </row>
    <row r="293" spans="1:21" ht="48">
      <c r="A293" s="531"/>
      <c r="B293" s="506"/>
      <c r="C293" s="68" t="s">
        <v>595</v>
      </c>
      <c r="D293" s="57" t="s">
        <v>596</v>
      </c>
      <c r="E293" s="57" t="s">
        <v>597</v>
      </c>
      <c r="F293" s="63" t="s">
        <v>598</v>
      </c>
      <c r="G293" s="69">
        <v>2</v>
      </c>
      <c r="H293" s="38">
        <f t="shared" si="94"/>
        <v>8.7000000000000011</v>
      </c>
      <c r="I293" s="12">
        <v>8.3000000000000007</v>
      </c>
      <c r="J293" s="12">
        <v>0.4</v>
      </c>
      <c r="K293" s="12"/>
      <c r="L293" s="12">
        <f t="shared" si="95"/>
        <v>8.7000000000000011</v>
      </c>
      <c r="M293" s="63">
        <f t="shared" si="96"/>
        <v>0</v>
      </c>
      <c r="N293" s="63">
        <v>0</v>
      </c>
      <c r="O293" s="63">
        <v>0</v>
      </c>
      <c r="P293" s="63">
        <v>0</v>
      </c>
      <c r="Q293" s="63">
        <f>N293+O293</f>
        <v>0</v>
      </c>
      <c r="R293" s="24">
        <v>0</v>
      </c>
      <c r="S293" s="177">
        <v>0</v>
      </c>
      <c r="T293" s="375"/>
    </row>
    <row r="294" spans="1:21" s="58" customFormat="1" ht="48">
      <c r="A294" s="507" t="s">
        <v>69</v>
      </c>
      <c r="B294" s="506" t="s">
        <v>599</v>
      </c>
      <c r="C294" s="102" t="s">
        <v>725</v>
      </c>
      <c r="D294" s="162" t="s">
        <v>600</v>
      </c>
      <c r="E294" s="162" t="s">
        <v>601</v>
      </c>
      <c r="F294" s="35" t="s">
        <v>602</v>
      </c>
      <c r="G294" s="162">
        <v>10</v>
      </c>
      <c r="H294" s="191">
        <f t="shared" si="94"/>
        <v>1980</v>
      </c>
      <c r="I294" s="33">
        <v>1980</v>
      </c>
      <c r="J294" s="33"/>
      <c r="K294" s="33"/>
      <c r="L294" s="28">
        <f t="shared" si="95"/>
        <v>1980</v>
      </c>
      <c r="M294" s="35">
        <f t="shared" si="96"/>
        <v>99</v>
      </c>
      <c r="N294" s="35">
        <v>99</v>
      </c>
      <c r="O294" s="35">
        <v>0</v>
      </c>
      <c r="P294" s="35">
        <v>0</v>
      </c>
      <c r="Q294" s="35">
        <f>N294+O294</f>
        <v>99</v>
      </c>
      <c r="R294" s="53">
        <v>1</v>
      </c>
      <c r="S294" s="226">
        <v>1</v>
      </c>
      <c r="T294" s="55"/>
      <c r="U294" s="451"/>
    </row>
    <row r="295" spans="1:21" s="58" customFormat="1" ht="36">
      <c r="A295" s="507"/>
      <c r="B295" s="506"/>
      <c r="C295" s="102" t="s">
        <v>603</v>
      </c>
      <c r="D295" s="81"/>
      <c r="E295" s="81" t="s">
        <v>604</v>
      </c>
      <c r="F295" s="35">
        <v>80</v>
      </c>
      <c r="G295" s="162">
        <v>169</v>
      </c>
      <c r="H295" s="191">
        <v>11140</v>
      </c>
      <c r="I295" s="28">
        <v>11140</v>
      </c>
      <c r="J295" s="28"/>
      <c r="K295" s="28"/>
      <c r="L295" s="28">
        <f t="shared" si="95"/>
        <v>11140</v>
      </c>
      <c r="M295" s="35">
        <f t="shared" si="96"/>
        <v>1284.2260000000001</v>
      </c>
      <c r="N295" s="35">
        <v>1284.2260000000001</v>
      </c>
      <c r="O295" s="35">
        <v>0</v>
      </c>
      <c r="P295" s="35">
        <v>0</v>
      </c>
      <c r="Q295" s="35">
        <f>N295+O295</f>
        <v>1284.2260000000001</v>
      </c>
      <c r="R295" s="53">
        <v>80</v>
      </c>
      <c r="S295" s="226">
        <v>76</v>
      </c>
      <c r="T295" s="55"/>
      <c r="U295" s="451"/>
    </row>
    <row r="296" spans="1:21" ht="57.75" customHeight="1">
      <c r="A296" s="64" t="s">
        <v>268</v>
      </c>
      <c r="B296" s="68" t="s">
        <v>605</v>
      </c>
      <c r="C296" s="68" t="s">
        <v>940</v>
      </c>
      <c r="D296" s="57" t="s">
        <v>607</v>
      </c>
      <c r="E296" s="57" t="s">
        <v>621</v>
      </c>
      <c r="F296" s="63">
        <v>148.19999999999999</v>
      </c>
      <c r="G296" s="69">
        <v>2</v>
      </c>
      <c r="H296" s="38">
        <v>296.39999999999998</v>
      </c>
      <c r="I296" s="12"/>
      <c r="J296" s="12"/>
      <c r="K296" s="12">
        <v>296.39999999999998</v>
      </c>
      <c r="L296" s="12">
        <f t="shared" si="95"/>
        <v>296.39999999999998</v>
      </c>
      <c r="M296" s="63">
        <f t="shared" si="96"/>
        <v>148.19999999999999</v>
      </c>
      <c r="N296" s="63">
        <v>0</v>
      </c>
      <c r="O296" s="63">
        <v>0</v>
      </c>
      <c r="P296" s="63">
        <v>148.19999999999999</v>
      </c>
      <c r="Q296" s="63">
        <f>N296+O296+P296</f>
        <v>148.19999999999999</v>
      </c>
      <c r="R296" s="24">
        <v>0</v>
      </c>
      <c r="S296" s="177">
        <v>0</v>
      </c>
      <c r="T296" s="375"/>
    </row>
    <row r="297" spans="1:21" ht="54" customHeight="1">
      <c r="A297" s="64" t="s">
        <v>282</v>
      </c>
      <c r="B297" s="68" t="s">
        <v>608</v>
      </c>
      <c r="C297" s="68" t="s">
        <v>609</v>
      </c>
      <c r="D297" s="69"/>
      <c r="E297" s="69" t="s">
        <v>610</v>
      </c>
      <c r="F297" s="63" t="s">
        <v>714</v>
      </c>
      <c r="G297" s="69">
        <v>1</v>
      </c>
      <c r="H297" s="38">
        <f t="shared" si="94"/>
        <v>36.5</v>
      </c>
      <c r="I297" s="12">
        <v>35.799999999999997</v>
      </c>
      <c r="J297" s="12">
        <v>0.7</v>
      </c>
      <c r="K297" s="12"/>
      <c r="L297" s="12">
        <f t="shared" si="95"/>
        <v>36.5</v>
      </c>
      <c r="M297" s="63">
        <f t="shared" si="96"/>
        <v>0</v>
      </c>
      <c r="N297" s="63">
        <v>0</v>
      </c>
      <c r="O297" s="63">
        <v>0</v>
      </c>
      <c r="P297" s="63">
        <v>0</v>
      </c>
      <c r="Q297" s="63">
        <v>0</v>
      </c>
      <c r="R297" s="24">
        <v>0</v>
      </c>
      <c r="S297" s="177">
        <v>0</v>
      </c>
      <c r="T297" s="375"/>
    </row>
    <row r="298" spans="1:21" s="11" customFormat="1">
      <c r="A298" s="65"/>
      <c r="B298" s="77" t="s">
        <v>23</v>
      </c>
      <c r="C298" s="77" t="s">
        <v>23</v>
      </c>
      <c r="D298" s="65"/>
      <c r="E298" s="65"/>
      <c r="F298" s="65"/>
      <c r="G298" s="65"/>
      <c r="H298" s="65">
        <f t="shared" ref="H298:Q298" si="97">SUM(H292:H297)</f>
        <v>13929</v>
      </c>
      <c r="I298" s="65">
        <f t="shared" si="97"/>
        <v>13620.099999999999</v>
      </c>
      <c r="J298" s="65">
        <f t="shared" si="97"/>
        <v>12.5</v>
      </c>
      <c r="K298" s="65">
        <f t="shared" si="97"/>
        <v>296.39999999999998</v>
      </c>
      <c r="L298" s="65">
        <f t="shared" si="97"/>
        <v>13929</v>
      </c>
      <c r="M298" s="65">
        <f t="shared" si="97"/>
        <v>1531.4260000000002</v>
      </c>
      <c r="N298" s="65">
        <f t="shared" si="97"/>
        <v>1383.2260000000001</v>
      </c>
      <c r="O298" s="65">
        <f t="shared" si="97"/>
        <v>0</v>
      </c>
      <c r="P298" s="65">
        <f t="shared" si="97"/>
        <v>148.19999999999999</v>
      </c>
      <c r="Q298" s="65">
        <f t="shared" si="97"/>
        <v>1531.4260000000002</v>
      </c>
      <c r="R298" s="65"/>
      <c r="S298" s="175"/>
      <c r="T298" s="380"/>
      <c r="U298" s="198"/>
    </row>
    <row r="299" spans="1:21" s="11" customFormat="1">
      <c r="A299" s="65"/>
      <c r="B299" s="77" t="s">
        <v>7</v>
      </c>
      <c r="C299" s="77" t="s">
        <v>935</v>
      </c>
      <c r="D299" s="65"/>
      <c r="E299" s="65"/>
      <c r="F299" s="65"/>
      <c r="G299" s="65"/>
      <c r="H299" s="65">
        <f>H10+H12+H21+H23+H28+H33+H38+H40+H43+H45+H47+H51+H54+H56+H83+H95+H115+H118+H129+H131+H134+H140+H147+H149+H151+H154+H157+H159+H218+H233+H242+H245+H256+H258+H260+H264+H266+H284+H287+H291+H298</f>
        <v>3017721.5000000005</v>
      </c>
      <c r="I299" s="65">
        <f>I10+I12+I21+I23+I28+I33+I38+I40+I43+I45+I47+I51+I54+I56+I83+I95+I115+I118+I129+I131+I134+I140+I147+I149+I151+I154+I157+I218+I233+I242+I245+I256+I258+I260+I264+I266+I284+I287+I291+I298+I57+I59+I159</f>
        <v>2912721.5999999996</v>
      </c>
      <c r="J299" s="65">
        <f>J10+J12+J21+J23+J28+J33+J38+J40+J43+J45+J47+J51+J54+J56+J83+J95+J115+J118+J129+J131+J134+J140+J147+J149+J151+J154+J157+J218+J233+J242+J245+J256+J258+J260+J264+J266+J284+J287+J291+J298+J57+J59+J159</f>
        <v>36024.799999999988</v>
      </c>
      <c r="K299" s="65">
        <f>K10+K12+K21+K23+K28+K33+K38+K40+K43+K45+K47+K51+K54+K56+K83+K95+K115+K118+K129+K131+K134+K140+K147+K149+K151+K154+K157+K218+K233+K242+K245+K256+K258+K260+K264+K266+K284+K287+K291+K298+K159</f>
        <v>66478.699999999983</v>
      </c>
      <c r="L299" s="65">
        <f>L10+L12+L21+L23+L28+L33+L38+L40+L43+L45+L47+L51+L54+L56+L83+L95+L115+L118+L129+L131+L134+L140+L147+L149+L151+L154+L157+L218+L233+L242+L245+L256+L258+L260+L264+L266+L284+L287+L291+L298+L159</f>
        <v>3015225.1000000006</v>
      </c>
      <c r="M299" s="65">
        <f t="shared" ref="M299:Q299" si="98">M10+M12+M21+M23+M28+M33+M38+M40+M43+M45+M47+M51+M54+M56+M83+M95+M115+M118+M129+M131+M134+M140+M147+M149+M151+M154+M157+M218+M233+M242+M245+M256+M258+M260+M264+M266+M284+M287+M291+M298+M159</f>
        <v>736660.59788999998</v>
      </c>
      <c r="N299" s="65">
        <f t="shared" si="98"/>
        <v>712886.21749999991</v>
      </c>
      <c r="O299" s="65">
        <f t="shared" si="98"/>
        <v>5434.1183899999969</v>
      </c>
      <c r="P299" s="65">
        <f t="shared" si="98"/>
        <v>18340.261999999999</v>
      </c>
      <c r="Q299" s="65">
        <f t="shared" si="98"/>
        <v>736660.59788999998</v>
      </c>
      <c r="R299" s="65"/>
      <c r="S299" s="175"/>
      <c r="T299" s="380"/>
      <c r="U299" s="198"/>
    </row>
    <row r="300" spans="1:21" ht="28.5" customHeight="1">
      <c r="A300" s="503"/>
      <c r="B300" s="504"/>
      <c r="C300" s="504"/>
      <c r="D300" s="504"/>
      <c r="E300" s="504"/>
      <c r="F300" s="504"/>
      <c r="G300" s="504"/>
      <c r="H300" s="504"/>
      <c r="I300" s="504"/>
      <c r="J300" s="504"/>
      <c r="K300" s="504"/>
      <c r="L300" s="504"/>
      <c r="M300" s="504"/>
      <c r="N300" s="504"/>
      <c r="O300" s="504"/>
      <c r="P300" s="504"/>
      <c r="Q300" s="504"/>
      <c r="R300" s="504"/>
      <c r="S300" s="186"/>
    </row>
    <row r="301" spans="1:21">
      <c r="A301" s="49"/>
      <c r="B301" s="195"/>
      <c r="C301" s="195"/>
      <c r="D301" s="196"/>
      <c r="E301" s="196"/>
      <c r="F301" s="197"/>
      <c r="G301" s="196"/>
      <c r="H301" s="198"/>
      <c r="I301" s="198"/>
      <c r="J301" s="198"/>
      <c r="K301" s="198"/>
      <c r="L301" s="199"/>
      <c r="M301" s="197"/>
      <c r="N301" s="197"/>
      <c r="O301" s="197"/>
      <c r="P301" s="197"/>
      <c r="Q301" s="197"/>
      <c r="R301" s="49"/>
    </row>
    <row r="302" spans="1:21">
      <c r="A302" s="49"/>
      <c r="B302" s="195"/>
      <c r="C302" s="195"/>
      <c r="D302" s="196"/>
      <c r="E302" s="196"/>
      <c r="F302" s="197"/>
      <c r="G302" s="196"/>
      <c r="H302" s="198"/>
      <c r="I302" s="199"/>
      <c r="J302" s="199"/>
      <c r="K302" s="199"/>
      <c r="L302" s="199"/>
      <c r="M302" s="197"/>
      <c r="N302" s="197"/>
      <c r="O302" s="197"/>
      <c r="P302" s="197"/>
      <c r="Q302" s="197"/>
      <c r="R302" s="49"/>
    </row>
    <row r="303" spans="1:21">
      <c r="A303" s="49"/>
      <c r="B303" s="195"/>
      <c r="C303" s="195"/>
      <c r="D303" s="196"/>
      <c r="E303" s="196"/>
      <c r="F303" s="197"/>
      <c r="G303" s="196"/>
      <c r="H303" s="198"/>
      <c r="I303" s="199"/>
      <c r="J303" s="199"/>
      <c r="K303" s="199"/>
      <c r="L303" s="199"/>
      <c r="M303" s="197"/>
      <c r="N303" s="197"/>
      <c r="O303" s="197"/>
      <c r="P303" s="197"/>
      <c r="Q303" s="197"/>
      <c r="R303" s="49"/>
    </row>
    <row r="304" spans="1:21">
      <c r="A304" s="49"/>
      <c r="B304" s="195"/>
      <c r="C304" s="195"/>
      <c r="D304" s="196"/>
      <c r="E304" s="196"/>
      <c r="F304" s="197"/>
      <c r="G304" s="196"/>
      <c r="H304" s="200"/>
      <c r="I304" s="200"/>
      <c r="J304" s="200"/>
      <c r="K304" s="200"/>
      <c r="L304" s="199"/>
      <c r="M304" s="201"/>
      <c r="N304" s="201"/>
      <c r="O304" s="201"/>
      <c r="P304" s="201"/>
      <c r="Q304" s="197"/>
      <c r="R304" s="49"/>
    </row>
    <row r="305" spans="1:18">
      <c r="A305" s="49"/>
      <c r="B305" s="195"/>
      <c r="C305" s="195"/>
      <c r="D305" s="196"/>
      <c r="E305" s="196"/>
      <c r="F305" s="197"/>
      <c r="G305" s="196"/>
      <c r="H305" s="198"/>
      <c r="I305" s="199"/>
      <c r="J305" s="199"/>
      <c r="K305" s="199"/>
      <c r="L305" s="199"/>
      <c r="M305" s="197"/>
      <c r="N305" s="197"/>
      <c r="O305" s="197"/>
      <c r="P305" s="197"/>
      <c r="Q305" s="197"/>
      <c r="R305" s="49"/>
    </row>
    <row r="306" spans="1:18">
      <c r="A306" s="49"/>
      <c r="B306" s="195"/>
      <c r="C306" s="195"/>
      <c r="D306" s="196"/>
      <c r="E306" s="196"/>
      <c r="F306" s="197"/>
      <c r="G306" s="196"/>
      <c r="H306" s="198"/>
      <c r="I306" s="199"/>
      <c r="J306" s="199"/>
      <c r="K306" s="199"/>
      <c r="L306" s="199"/>
      <c r="M306" s="197"/>
      <c r="N306" s="197"/>
      <c r="O306" s="197"/>
      <c r="P306" s="197"/>
      <c r="Q306" s="197"/>
      <c r="R306" s="49"/>
    </row>
    <row r="307" spans="1:18">
      <c r="A307" s="49"/>
      <c r="B307" s="195"/>
      <c r="C307" s="195"/>
      <c r="D307" s="196"/>
      <c r="E307" s="196"/>
      <c r="F307" s="197"/>
      <c r="G307" s="196"/>
      <c r="H307" s="198"/>
      <c r="I307" s="199"/>
      <c r="J307" s="199"/>
      <c r="K307" s="199"/>
      <c r="L307" s="199"/>
      <c r="M307" s="197"/>
      <c r="N307" s="197"/>
      <c r="O307" s="197"/>
      <c r="P307" s="197"/>
      <c r="Q307" s="197"/>
      <c r="R307" s="49"/>
    </row>
    <row r="308" spans="1:18">
      <c r="A308" s="49"/>
      <c r="B308" s="195"/>
      <c r="C308" s="195"/>
      <c r="D308" s="196"/>
      <c r="E308" s="196"/>
      <c r="F308" s="197"/>
      <c r="G308" s="196"/>
      <c r="H308" s="198"/>
      <c r="I308" s="199"/>
      <c r="J308" s="199"/>
      <c r="K308" s="199"/>
      <c r="L308" s="199"/>
      <c r="M308" s="197"/>
      <c r="N308" s="197"/>
      <c r="O308" s="197"/>
      <c r="P308" s="197"/>
      <c r="Q308" s="197"/>
      <c r="R308" s="49"/>
    </row>
  </sheetData>
  <mergeCells count="224">
    <mergeCell ref="B96:B102"/>
    <mergeCell ref="B104:B114"/>
    <mergeCell ref="T88:T89"/>
    <mergeCell ref="T262:T263"/>
    <mergeCell ref="A294:A295"/>
    <mergeCell ref="B294:B295"/>
    <mergeCell ref="A300:R300"/>
    <mergeCell ref="A288:A290"/>
    <mergeCell ref="B288:B290"/>
    <mergeCell ref="D288:D289"/>
    <mergeCell ref="E288:E289"/>
    <mergeCell ref="A292:A293"/>
    <mergeCell ref="B292:B293"/>
    <mergeCell ref="S262:S263"/>
    <mergeCell ref="A267:A282"/>
    <mergeCell ref="B267:B278"/>
    <mergeCell ref="D267:D278"/>
    <mergeCell ref="B280:B282"/>
    <mergeCell ref="A285:A286"/>
    <mergeCell ref="B285:B286"/>
    <mergeCell ref="M262:M263"/>
    <mergeCell ref="N262:N263"/>
    <mergeCell ref="O262:O263"/>
    <mergeCell ref="P262:P263"/>
    <mergeCell ref="Q262:Q263"/>
    <mergeCell ref="R262:R263"/>
    <mergeCell ref="D219:S219"/>
    <mergeCell ref="D220:D224"/>
    <mergeCell ref="E220:E224"/>
    <mergeCell ref="H262:H263"/>
    <mergeCell ref="I262:I263"/>
    <mergeCell ref="J262:J263"/>
    <mergeCell ref="K262:K263"/>
    <mergeCell ref="L262:L263"/>
    <mergeCell ref="P234:P235"/>
    <mergeCell ref="Q234:Q235"/>
    <mergeCell ref="J234:J235"/>
    <mergeCell ref="K234:K235"/>
    <mergeCell ref="L234:L235"/>
    <mergeCell ref="M234:M235"/>
    <mergeCell ref="N234:N235"/>
    <mergeCell ref="O234:O235"/>
    <mergeCell ref="G234:G235"/>
    <mergeCell ref="I234:I235"/>
    <mergeCell ref="A243:A244"/>
    <mergeCell ref="B243:B244"/>
    <mergeCell ref="D243:D244"/>
    <mergeCell ref="E243:E244"/>
    <mergeCell ref="A234:A241"/>
    <mergeCell ref="B234:B241"/>
    <mergeCell ref="D234:D236"/>
    <mergeCell ref="E234:E236"/>
    <mergeCell ref="G262:G263"/>
    <mergeCell ref="A261:F261"/>
    <mergeCell ref="A262:A263"/>
    <mergeCell ref="B262:B263"/>
    <mergeCell ref="C262:C263"/>
    <mergeCell ref="D262:D263"/>
    <mergeCell ref="E262:E263"/>
    <mergeCell ref="F262:F263"/>
    <mergeCell ref="A246:A255"/>
    <mergeCell ref="B246:B255"/>
    <mergeCell ref="D248:D249"/>
    <mergeCell ref="E248:E249"/>
    <mergeCell ref="C252:C253"/>
    <mergeCell ref="D252:D253"/>
    <mergeCell ref="E252:E253"/>
    <mergeCell ref="D166:D168"/>
    <mergeCell ref="E166:E168"/>
    <mergeCell ref="D169:D170"/>
    <mergeCell ref="E169:E170"/>
    <mergeCell ref="B173:B174"/>
    <mergeCell ref="C173:C174"/>
    <mergeCell ref="D173:D174"/>
    <mergeCell ref="E173:E174"/>
    <mergeCell ref="D204:D208"/>
    <mergeCell ref="E204:E208"/>
    <mergeCell ref="D209:D211"/>
    <mergeCell ref="E209:E211"/>
    <mergeCell ref="D190:D195"/>
    <mergeCell ref="E190:E195"/>
    <mergeCell ref="B198:B202"/>
    <mergeCell ref="C198:C202"/>
    <mergeCell ref="D198:D202"/>
    <mergeCell ref="E198:E202"/>
    <mergeCell ref="B214:B215"/>
    <mergeCell ref="C214:C215"/>
    <mergeCell ref="D214:D215"/>
    <mergeCell ref="E214:E215"/>
    <mergeCell ref="A155:A156"/>
    <mergeCell ref="B155:B156"/>
    <mergeCell ref="A160:A232"/>
    <mergeCell ref="B160:B161"/>
    <mergeCell ref="B166:B168"/>
    <mergeCell ref="C166:C168"/>
    <mergeCell ref="B184:B189"/>
    <mergeCell ref="B190:B195"/>
    <mergeCell ref="C190:C195"/>
    <mergeCell ref="B204:B208"/>
    <mergeCell ref="C204:C208"/>
    <mergeCell ref="B209:B211"/>
    <mergeCell ref="B219:B224"/>
    <mergeCell ref="B225:B232"/>
    <mergeCell ref="A141:A146"/>
    <mergeCell ref="B141:B146"/>
    <mergeCell ref="C142:C143"/>
    <mergeCell ref="D142:D143"/>
    <mergeCell ref="E142:E143"/>
    <mergeCell ref="B152:B153"/>
    <mergeCell ref="C152:C153"/>
    <mergeCell ref="D152:D153"/>
    <mergeCell ref="E152:E153"/>
    <mergeCell ref="E125:E126"/>
    <mergeCell ref="A132:A133"/>
    <mergeCell ref="B132:B133"/>
    <mergeCell ref="A135:A139"/>
    <mergeCell ref="B135:B136"/>
    <mergeCell ref="C135:C136"/>
    <mergeCell ref="D135:D136"/>
    <mergeCell ref="E135:E136"/>
    <mergeCell ref="B116:B117"/>
    <mergeCell ref="C116:C117"/>
    <mergeCell ref="A119:A128"/>
    <mergeCell ref="B119:B128"/>
    <mergeCell ref="C125:C126"/>
    <mergeCell ref="D125:D126"/>
    <mergeCell ref="P88:P89"/>
    <mergeCell ref="Q88:Q89"/>
    <mergeCell ref="R88:R89"/>
    <mergeCell ref="S88:S89"/>
    <mergeCell ref="A96:A114"/>
    <mergeCell ref="D104:D106"/>
    <mergeCell ref="I88:I89"/>
    <mergeCell ref="J88:J89"/>
    <mergeCell ref="K88:K89"/>
    <mergeCell ref="L88:L89"/>
    <mergeCell ref="M88:M89"/>
    <mergeCell ref="N88:N89"/>
    <mergeCell ref="B88:B90"/>
    <mergeCell ref="C88:C89"/>
    <mergeCell ref="E88:E89"/>
    <mergeCell ref="F88:F89"/>
    <mergeCell ref="G88:G89"/>
    <mergeCell ref="H88:H89"/>
    <mergeCell ref="A57:A94"/>
    <mergeCell ref="B64:B74"/>
    <mergeCell ref="H65:H69"/>
    <mergeCell ref="I65:I69"/>
    <mergeCell ref="E84:E86"/>
    <mergeCell ref="C77:C79"/>
    <mergeCell ref="D77:D79"/>
    <mergeCell ref="E77:E79"/>
    <mergeCell ref="B80:B81"/>
    <mergeCell ref="C80:C81"/>
    <mergeCell ref="D80:D81"/>
    <mergeCell ref="E80:E81"/>
    <mergeCell ref="O88:O89"/>
    <mergeCell ref="D69:D71"/>
    <mergeCell ref="C72:C73"/>
    <mergeCell ref="D72:D73"/>
    <mergeCell ref="B77:B79"/>
    <mergeCell ref="B82:B83"/>
    <mergeCell ref="C82:C83"/>
    <mergeCell ref="B84:B86"/>
    <mergeCell ref="C84:C86"/>
    <mergeCell ref="D84:D86"/>
    <mergeCell ref="L65:L69"/>
    <mergeCell ref="M65:M69"/>
    <mergeCell ref="N65:N69"/>
    <mergeCell ref="O65:O69"/>
    <mergeCell ref="P65:P69"/>
    <mergeCell ref="Q65:Q69"/>
    <mergeCell ref="S24:S26"/>
    <mergeCell ref="S4:S6"/>
    <mergeCell ref="J65:J69"/>
    <mergeCell ref="K65:K69"/>
    <mergeCell ref="R24:R26"/>
    <mergeCell ref="A7:C7"/>
    <mergeCell ref="A8:A9"/>
    <mergeCell ref="B8:B9"/>
    <mergeCell ref="M4:R4"/>
    <mergeCell ref="A15:A20"/>
    <mergeCell ref="B16:B20"/>
    <mergeCell ref="D17:D18"/>
    <mergeCell ref="E17:E18"/>
    <mergeCell ref="D19:D20"/>
    <mergeCell ref="E19:E20"/>
    <mergeCell ref="E34:E36"/>
    <mergeCell ref="A48:C48"/>
    <mergeCell ref="A52:C52"/>
    <mergeCell ref="A24:A27"/>
    <mergeCell ref="B24:B27"/>
    <mergeCell ref="C24:C26"/>
    <mergeCell ref="D24:D26"/>
    <mergeCell ref="T4:T6"/>
    <mergeCell ref="F5:F6"/>
    <mergeCell ref="G5:G6"/>
    <mergeCell ref="H5:H6"/>
    <mergeCell ref="I5:I6"/>
    <mergeCell ref="J5:J6"/>
    <mergeCell ref="K5:K6"/>
    <mergeCell ref="M5:M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N5:P5"/>
    <mergeCell ref="Q5:Q6"/>
    <mergeCell ref="R5:R6"/>
    <mergeCell ref="A34:A37"/>
    <mergeCell ref="B34:B36"/>
    <mergeCell ref="D34:D36"/>
    <mergeCell ref="A41:C41"/>
    <mergeCell ref="E24:E26"/>
    <mergeCell ref="A29:A32"/>
    <mergeCell ref="B29:B32"/>
    <mergeCell ref="D30:D32"/>
    <mergeCell ref="E30:E32"/>
  </mergeCells>
  <pageMargins left="0.39370078740157483" right="0.39370078740157483" top="0.39370078740157483" bottom="0.39370078740157483" header="0.31496062992125984" footer="0.31496062992125984"/>
  <pageSetup paperSize="9" scale="44" orientation="landscape" horizontalDpi="0" verticalDpi="0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11"/>
  <sheetViews>
    <sheetView tabSelected="1" view="pageBreakPreview" zoomScaleNormal="100" zoomScaleSheetLayoutView="100" workbookViewId="0">
      <selection activeCell="D12" sqref="D12"/>
    </sheetView>
  </sheetViews>
  <sheetFormatPr defaultColWidth="8.85546875" defaultRowHeight="12"/>
  <cols>
    <col min="1" max="1" width="7.28515625" style="1" customWidth="1"/>
    <col min="2" max="2" width="43.42578125" style="242" customWidth="1"/>
    <col min="3" max="3" width="45.42578125" style="242" customWidth="1"/>
    <col min="4" max="4" width="14.42578125" style="3" customWidth="1"/>
    <col min="5" max="5" width="14.140625" style="3" customWidth="1"/>
    <col min="6" max="6" width="14.140625" style="6" customWidth="1"/>
    <col min="7" max="7" width="9.28515625" style="3" customWidth="1"/>
    <col min="8" max="8" width="11.28515625" style="5" customWidth="1"/>
    <col min="9" max="12" width="11" style="5" customWidth="1"/>
    <col min="13" max="13" width="13.5703125" style="6" customWidth="1"/>
    <col min="14" max="16" width="12.28515625" style="6" customWidth="1"/>
    <col min="17" max="17" width="11.42578125" style="6" customWidth="1"/>
    <col min="18" max="18" width="17.5703125" style="1" customWidth="1"/>
    <col min="19" max="19" width="13" style="1" customWidth="1"/>
    <col min="20" max="20" width="15.85546875" style="1" customWidth="1"/>
    <col min="21" max="63" width="8.85546875" style="1" customWidth="1"/>
    <col min="64" max="253" width="8.85546875" style="1"/>
    <col min="254" max="254" width="7.28515625" style="1" customWidth="1"/>
    <col min="255" max="255" width="39.28515625" style="1" customWidth="1"/>
    <col min="256" max="256" width="34.7109375" style="1" customWidth="1"/>
    <col min="257" max="257" width="14.42578125" style="1" customWidth="1"/>
    <col min="258" max="258" width="14.140625" style="1" customWidth="1"/>
    <col min="259" max="259" width="11.7109375" style="1" customWidth="1"/>
    <col min="260" max="260" width="9.28515625" style="1" customWidth="1"/>
    <col min="261" max="261" width="11.28515625" style="1" customWidth="1"/>
    <col min="262" max="265" width="11" style="1" customWidth="1"/>
    <col min="266" max="266" width="13.5703125" style="1" customWidth="1"/>
    <col min="267" max="269" width="12.28515625" style="1" customWidth="1"/>
    <col min="270" max="270" width="11.42578125" style="1" customWidth="1"/>
    <col min="271" max="271" width="16.42578125" style="1" customWidth="1"/>
    <col min="272" max="272" width="18" style="1" customWidth="1"/>
    <col min="273" max="273" width="19.28515625" style="1" customWidth="1"/>
    <col min="274" max="274" width="20.7109375" style="1" customWidth="1"/>
    <col min="275" max="279" width="8.85546875" style="1" customWidth="1"/>
    <col min="280" max="509" width="8.85546875" style="1"/>
    <col min="510" max="510" width="7.28515625" style="1" customWidth="1"/>
    <col min="511" max="511" width="39.28515625" style="1" customWidth="1"/>
    <col min="512" max="512" width="34.7109375" style="1" customWidth="1"/>
    <col min="513" max="513" width="14.42578125" style="1" customWidth="1"/>
    <col min="514" max="514" width="14.140625" style="1" customWidth="1"/>
    <col min="515" max="515" width="11.7109375" style="1" customWidth="1"/>
    <col min="516" max="516" width="9.28515625" style="1" customWidth="1"/>
    <col min="517" max="517" width="11.28515625" style="1" customWidth="1"/>
    <col min="518" max="521" width="11" style="1" customWidth="1"/>
    <col min="522" max="522" width="13.5703125" style="1" customWidth="1"/>
    <col min="523" max="525" width="12.28515625" style="1" customWidth="1"/>
    <col min="526" max="526" width="11.42578125" style="1" customWidth="1"/>
    <col min="527" max="527" width="16.42578125" style="1" customWidth="1"/>
    <col min="528" max="528" width="18" style="1" customWidth="1"/>
    <col min="529" max="529" width="19.28515625" style="1" customWidth="1"/>
    <col min="530" max="530" width="20.7109375" style="1" customWidth="1"/>
    <col min="531" max="535" width="8.85546875" style="1" customWidth="1"/>
    <col min="536" max="765" width="8.85546875" style="1"/>
    <col min="766" max="766" width="7.28515625" style="1" customWidth="1"/>
    <col min="767" max="767" width="39.28515625" style="1" customWidth="1"/>
    <col min="768" max="768" width="34.7109375" style="1" customWidth="1"/>
    <col min="769" max="769" width="14.42578125" style="1" customWidth="1"/>
    <col min="770" max="770" width="14.140625" style="1" customWidth="1"/>
    <col min="771" max="771" width="11.7109375" style="1" customWidth="1"/>
    <col min="772" max="772" width="9.28515625" style="1" customWidth="1"/>
    <col min="773" max="773" width="11.28515625" style="1" customWidth="1"/>
    <col min="774" max="777" width="11" style="1" customWidth="1"/>
    <col min="778" max="778" width="13.5703125" style="1" customWidth="1"/>
    <col min="779" max="781" width="12.28515625" style="1" customWidth="1"/>
    <col min="782" max="782" width="11.42578125" style="1" customWidth="1"/>
    <col min="783" max="783" width="16.42578125" style="1" customWidth="1"/>
    <col min="784" max="784" width="18" style="1" customWidth="1"/>
    <col min="785" max="785" width="19.28515625" style="1" customWidth="1"/>
    <col min="786" max="786" width="20.7109375" style="1" customWidth="1"/>
    <col min="787" max="791" width="8.85546875" style="1" customWidth="1"/>
    <col min="792" max="1021" width="8.85546875" style="1"/>
    <col min="1022" max="1022" width="7.28515625" style="1" customWidth="1"/>
    <col min="1023" max="1023" width="39.28515625" style="1" customWidth="1"/>
    <col min="1024" max="1024" width="34.7109375" style="1" customWidth="1"/>
    <col min="1025" max="1025" width="14.42578125" style="1" customWidth="1"/>
    <col min="1026" max="1026" width="14.140625" style="1" customWidth="1"/>
    <col min="1027" max="1027" width="11.7109375" style="1" customWidth="1"/>
    <col min="1028" max="1028" width="9.28515625" style="1" customWidth="1"/>
    <col min="1029" max="1029" width="11.28515625" style="1" customWidth="1"/>
    <col min="1030" max="1033" width="11" style="1" customWidth="1"/>
    <col min="1034" max="1034" width="13.5703125" style="1" customWidth="1"/>
    <col min="1035" max="1037" width="12.28515625" style="1" customWidth="1"/>
    <col min="1038" max="1038" width="11.42578125" style="1" customWidth="1"/>
    <col min="1039" max="1039" width="16.42578125" style="1" customWidth="1"/>
    <col min="1040" max="1040" width="18" style="1" customWidth="1"/>
    <col min="1041" max="1041" width="19.28515625" style="1" customWidth="1"/>
    <col min="1042" max="1042" width="20.7109375" style="1" customWidth="1"/>
    <col min="1043" max="1047" width="8.85546875" style="1" customWidth="1"/>
    <col min="1048" max="1277" width="8.85546875" style="1"/>
    <col min="1278" max="1278" width="7.28515625" style="1" customWidth="1"/>
    <col min="1279" max="1279" width="39.28515625" style="1" customWidth="1"/>
    <col min="1280" max="1280" width="34.7109375" style="1" customWidth="1"/>
    <col min="1281" max="1281" width="14.42578125" style="1" customWidth="1"/>
    <col min="1282" max="1282" width="14.140625" style="1" customWidth="1"/>
    <col min="1283" max="1283" width="11.7109375" style="1" customWidth="1"/>
    <col min="1284" max="1284" width="9.28515625" style="1" customWidth="1"/>
    <col min="1285" max="1285" width="11.28515625" style="1" customWidth="1"/>
    <col min="1286" max="1289" width="11" style="1" customWidth="1"/>
    <col min="1290" max="1290" width="13.5703125" style="1" customWidth="1"/>
    <col min="1291" max="1293" width="12.28515625" style="1" customWidth="1"/>
    <col min="1294" max="1294" width="11.42578125" style="1" customWidth="1"/>
    <col min="1295" max="1295" width="16.42578125" style="1" customWidth="1"/>
    <col min="1296" max="1296" width="18" style="1" customWidth="1"/>
    <col min="1297" max="1297" width="19.28515625" style="1" customWidth="1"/>
    <col min="1298" max="1298" width="20.7109375" style="1" customWidth="1"/>
    <col min="1299" max="1303" width="8.85546875" style="1" customWidth="1"/>
    <col min="1304" max="1533" width="8.85546875" style="1"/>
    <col min="1534" max="1534" width="7.28515625" style="1" customWidth="1"/>
    <col min="1535" max="1535" width="39.28515625" style="1" customWidth="1"/>
    <col min="1536" max="1536" width="34.7109375" style="1" customWidth="1"/>
    <col min="1537" max="1537" width="14.42578125" style="1" customWidth="1"/>
    <col min="1538" max="1538" width="14.140625" style="1" customWidth="1"/>
    <col min="1539" max="1539" width="11.7109375" style="1" customWidth="1"/>
    <col min="1540" max="1540" width="9.28515625" style="1" customWidth="1"/>
    <col min="1541" max="1541" width="11.28515625" style="1" customWidth="1"/>
    <col min="1542" max="1545" width="11" style="1" customWidth="1"/>
    <col min="1546" max="1546" width="13.5703125" style="1" customWidth="1"/>
    <col min="1547" max="1549" width="12.28515625" style="1" customWidth="1"/>
    <col min="1550" max="1550" width="11.42578125" style="1" customWidth="1"/>
    <col min="1551" max="1551" width="16.42578125" style="1" customWidth="1"/>
    <col min="1552" max="1552" width="18" style="1" customWidth="1"/>
    <col min="1553" max="1553" width="19.28515625" style="1" customWidth="1"/>
    <col min="1554" max="1554" width="20.7109375" style="1" customWidth="1"/>
    <col min="1555" max="1559" width="8.85546875" style="1" customWidth="1"/>
    <col min="1560" max="1789" width="8.85546875" style="1"/>
    <col min="1790" max="1790" width="7.28515625" style="1" customWidth="1"/>
    <col min="1791" max="1791" width="39.28515625" style="1" customWidth="1"/>
    <col min="1792" max="1792" width="34.7109375" style="1" customWidth="1"/>
    <col min="1793" max="1793" width="14.42578125" style="1" customWidth="1"/>
    <col min="1794" max="1794" width="14.140625" style="1" customWidth="1"/>
    <col min="1795" max="1795" width="11.7109375" style="1" customWidth="1"/>
    <col min="1796" max="1796" width="9.28515625" style="1" customWidth="1"/>
    <col min="1797" max="1797" width="11.28515625" style="1" customWidth="1"/>
    <col min="1798" max="1801" width="11" style="1" customWidth="1"/>
    <col min="1802" max="1802" width="13.5703125" style="1" customWidth="1"/>
    <col min="1803" max="1805" width="12.28515625" style="1" customWidth="1"/>
    <col min="1806" max="1806" width="11.42578125" style="1" customWidth="1"/>
    <col min="1807" max="1807" width="16.42578125" style="1" customWidth="1"/>
    <col min="1808" max="1808" width="18" style="1" customWidth="1"/>
    <col min="1809" max="1809" width="19.28515625" style="1" customWidth="1"/>
    <col min="1810" max="1810" width="20.7109375" style="1" customWidth="1"/>
    <col min="1811" max="1815" width="8.85546875" style="1" customWidth="1"/>
    <col min="1816" max="2045" width="8.85546875" style="1"/>
    <col min="2046" max="2046" width="7.28515625" style="1" customWidth="1"/>
    <col min="2047" max="2047" width="39.28515625" style="1" customWidth="1"/>
    <col min="2048" max="2048" width="34.7109375" style="1" customWidth="1"/>
    <col min="2049" max="2049" width="14.42578125" style="1" customWidth="1"/>
    <col min="2050" max="2050" width="14.140625" style="1" customWidth="1"/>
    <col min="2051" max="2051" width="11.7109375" style="1" customWidth="1"/>
    <col min="2052" max="2052" width="9.28515625" style="1" customWidth="1"/>
    <col min="2053" max="2053" width="11.28515625" style="1" customWidth="1"/>
    <col min="2054" max="2057" width="11" style="1" customWidth="1"/>
    <col min="2058" max="2058" width="13.5703125" style="1" customWidth="1"/>
    <col min="2059" max="2061" width="12.28515625" style="1" customWidth="1"/>
    <col min="2062" max="2062" width="11.42578125" style="1" customWidth="1"/>
    <col min="2063" max="2063" width="16.42578125" style="1" customWidth="1"/>
    <col min="2064" max="2064" width="18" style="1" customWidth="1"/>
    <col min="2065" max="2065" width="19.28515625" style="1" customWidth="1"/>
    <col min="2066" max="2066" width="20.7109375" style="1" customWidth="1"/>
    <col min="2067" max="2071" width="8.85546875" style="1" customWidth="1"/>
    <col min="2072" max="2301" width="8.85546875" style="1"/>
    <col min="2302" max="2302" width="7.28515625" style="1" customWidth="1"/>
    <col min="2303" max="2303" width="39.28515625" style="1" customWidth="1"/>
    <col min="2304" max="2304" width="34.7109375" style="1" customWidth="1"/>
    <col min="2305" max="2305" width="14.42578125" style="1" customWidth="1"/>
    <col min="2306" max="2306" width="14.140625" style="1" customWidth="1"/>
    <col min="2307" max="2307" width="11.7109375" style="1" customWidth="1"/>
    <col min="2308" max="2308" width="9.28515625" style="1" customWidth="1"/>
    <col min="2309" max="2309" width="11.28515625" style="1" customWidth="1"/>
    <col min="2310" max="2313" width="11" style="1" customWidth="1"/>
    <col min="2314" max="2314" width="13.5703125" style="1" customWidth="1"/>
    <col min="2315" max="2317" width="12.28515625" style="1" customWidth="1"/>
    <col min="2318" max="2318" width="11.42578125" style="1" customWidth="1"/>
    <col min="2319" max="2319" width="16.42578125" style="1" customWidth="1"/>
    <col min="2320" max="2320" width="18" style="1" customWidth="1"/>
    <col min="2321" max="2321" width="19.28515625" style="1" customWidth="1"/>
    <col min="2322" max="2322" width="20.7109375" style="1" customWidth="1"/>
    <col min="2323" max="2327" width="8.85546875" style="1" customWidth="1"/>
    <col min="2328" max="2557" width="8.85546875" style="1"/>
    <col min="2558" max="2558" width="7.28515625" style="1" customWidth="1"/>
    <col min="2559" max="2559" width="39.28515625" style="1" customWidth="1"/>
    <col min="2560" max="2560" width="34.7109375" style="1" customWidth="1"/>
    <col min="2561" max="2561" width="14.42578125" style="1" customWidth="1"/>
    <col min="2562" max="2562" width="14.140625" style="1" customWidth="1"/>
    <col min="2563" max="2563" width="11.7109375" style="1" customWidth="1"/>
    <col min="2564" max="2564" width="9.28515625" style="1" customWidth="1"/>
    <col min="2565" max="2565" width="11.28515625" style="1" customWidth="1"/>
    <col min="2566" max="2569" width="11" style="1" customWidth="1"/>
    <col min="2570" max="2570" width="13.5703125" style="1" customWidth="1"/>
    <col min="2571" max="2573" width="12.28515625" style="1" customWidth="1"/>
    <col min="2574" max="2574" width="11.42578125" style="1" customWidth="1"/>
    <col min="2575" max="2575" width="16.42578125" style="1" customWidth="1"/>
    <col min="2576" max="2576" width="18" style="1" customWidth="1"/>
    <col min="2577" max="2577" width="19.28515625" style="1" customWidth="1"/>
    <col min="2578" max="2578" width="20.7109375" style="1" customWidth="1"/>
    <col min="2579" max="2583" width="8.85546875" style="1" customWidth="1"/>
    <col min="2584" max="2813" width="8.85546875" style="1"/>
    <col min="2814" max="2814" width="7.28515625" style="1" customWidth="1"/>
    <col min="2815" max="2815" width="39.28515625" style="1" customWidth="1"/>
    <col min="2816" max="2816" width="34.7109375" style="1" customWidth="1"/>
    <col min="2817" max="2817" width="14.42578125" style="1" customWidth="1"/>
    <col min="2818" max="2818" width="14.140625" style="1" customWidth="1"/>
    <col min="2819" max="2819" width="11.7109375" style="1" customWidth="1"/>
    <col min="2820" max="2820" width="9.28515625" style="1" customWidth="1"/>
    <col min="2821" max="2821" width="11.28515625" style="1" customWidth="1"/>
    <col min="2822" max="2825" width="11" style="1" customWidth="1"/>
    <col min="2826" max="2826" width="13.5703125" style="1" customWidth="1"/>
    <col min="2827" max="2829" width="12.28515625" style="1" customWidth="1"/>
    <col min="2830" max="2830" width="11.42578125" style="1" customWidth="1"/>
    <col min="2831" max="2831" width="16.42578125" style="1" customWidth="1"/>
    <col min="2832" max="2832" width="18" style="1" customWidth="1"/>
    <col min="2833" max="2833" width="19.28515625" style="1" customWidth="1"/>
    <col min="2834" max="2834" width="20.7109375" style="1" customWidth="1"/>
    <col min="2835" max="2839" width="8.85546875" style="1" customWidth="1"/>
    <col min="2840" max="3069" width="8.85546875" style="1"/>
    <col min="3070" max="3070" width="7.28515625" style="1" customWidth="1"/>
    <col min="3071" max="3071" width="39.28515625" style="1" customWidth="1"/>
    <col min="3072" max="3072" width="34.7109375" style="1" customWidth="1"/>
    <col min="3073" max="3073" width="14.42578125" style="1" customWidth="1"/>
    <col min="3074" max="3074" width="14.140625" style="1" customWidth="1"/>
    <col min="3075" max="3075" width="11.7109375" style="1" customWidth="1"/>
    <col min="3076" max="3076" width="9.28515625" style="1" customWidth="1"/>
    <col min="3077" max="3077" width="11.28515625" style="1" customWidth="1"/>
    <col min="3078" max="3081" width="11" style="1" customWidth="1"/>
    <col min="3082" max="3082" width="13.5703125" style="1" customWidth="1"/>
    <col min="3083" max="3085" width="12.28515625" style="1" customWidth="1"/>
    <col min="3086" max="3086" width="11.42578125" style="1" customWidth="1"/>
    <col min="3087" max="3087" width="16.42578125" style="1" customWidth="1"/>
    <col min="3088" max="3088" width="18" style="1" customWidth="1"/>
    <col min="3089" max="3089" width="19.28515625" style="1" customWidth="1"/>
    <col min="3090" max="3090" width="20.7109375" style="1" customWidth="1"/>
    <col min="3091" max="3095" width="8.85546875" style="1" customWidth="1"/>
    <col min="3096" max="3325" width="8.85546875" style="1"/>
    <col min="3326" max="3326" width="7.28515625" style="1" customWidth="1"/>
    <col min="3327" max="3327" width="39.28515625" style="1" customWidth="1"/>
    <col min="3328" max="3328" width="34.7109375" style="1" customWidth="1"/>
    <col min="3329" max="3329" width="14.42578125" style="1" customWidth="1"/>
    <col min="3330" max="3330" width="14.140625" style="1" customWidth="1"/>
    <col min="3331" max="3331" width="11.7109375" style="1" customWidth="1"/>
    <col min="3332" max="3332" width="9.28515625" style="1" customWidth="1"/>
    <col min="3333" max="3333" width="11.28515625" style="1" customWidth="1"/>
    <col min="3334" max="3337" width="11" style="1" customWidth="1"/>
    <col min="3338" max="3338" width="13.5703125" style="1" customWidth="1"/>
    <col min="3339" max="3341" width="12.28515625" style="1" customWidth="1"/>
    <col min="3342" max="3342" width="11.42578125" style="1" customWidth="1"/>
    <col min="3343" max="3343" width="16.42578125" style="1" customWidth="1"/>
    <col min="3344" max="3344" width="18" style="1" customWidth="1"/>
    <col min="3345" max="3345" width="19.28515625" style="1" customWidth="1"/>
    <col min="3346" max="3346" width="20.7109375" style="1" customWidth="1"/>
    <col min="3347" max="3351" width="8.85546875" style="1" customWidth="1"/>
    <col min="3352" max="3581" width="8.85546875" style="1"/>
    <col min="3582" max="3582" width="7.28515625" style="1" customWidth="1"/>
    <col min="3583" max="3583" width="39.28515625" style="1" customWidth="1"/>
    <col min="3584" max="3584" width="34.7109375" style="1" customWidth="1"/>
    <col min="3585" max="3585" width="14.42578125" style="1" customWidth="1"/>
    <col min="3586" max="3586" width="14.140625" style="1" customWidth="1"/>
    <col min="3587" max="3587" width="11.7109375" style="1" customWidth="1"/>
    <col min="3588" max="3588" width="9.28515625" style="1" customWidth="1"/>
    <col min="3589" max="3589" width="11.28515625" style="1" customWidth="1"/>
    <col min="3590" max="3593" width="11" style="1" customWidth="1"/>
    <col min="3594" max="3594" width="13.5703125" style="1" customWidth="1"/>
    <col min="3595" max="3597" width="12.28515625" style="1" customWidth="1"/>
    <col min="3598" max="3598" width="11.42578125" style="1" customWidth="1"/>
    <col min="3599" max="3599" width="16.42578125" style="1" customWidth="1"/>
    <col min="3600" max="3600" width="18" style="1" customWidth="1"/>
    <col min="3601" max="3601" width="19.28515625" style="1" customWidth="1"/>
    <col min="3602" max="3602" width="20.7109375" style="1" customWidth="1"/>
    <col min="3603" max="3607" width="8.85546875" style="1" customWidth="1"/>
    <col min="3608" max="3837" width="8.85546875" style="1"/>
    <col min="3838" max="3838" width="7.28515625" style="1" customWidth="1"/>
    <col min="3839" max="3839" width="39.28515625" style="1" customWidth="1"/>
    <col min="3840" max="3840" width="34.7109375" style="1" customWidth="1"/>
    <col min="3841" max="3841" width="14.42578125" style="1" customWidth="1"/>
    <col min="3842" max="3842" width="14.140625" style="1" customWidth="1"/>
    <col min="3843" max="3843" width="11.7109375" style="1" customWidth="1"/>
    <col min="3844" max="3844" width="9.28515625" style="1" customWidth="1"/>
    <col min="3845" max="3845" width="11.28515625" style="1" customWidth="1"/>
    <col min="3846" max="3849" width="11" style="1" customWidth="1"/>
    <col min="3850" max="3850" width="13.5703125" style="1" customWidth="1"/>
    <col min="3851" max="3853" width="12.28515625" style="1" customWidth="1"/>
    <col min="3854" max="3854" width="11.42578125" style="1" customWidth="1"/>
    <col min="3855" max="3855" width="16.42578125" style="1" customWidth="1"/>
    <col min="3856" max="3856" width="18" style="1" customWidth="1"/>
    <col min="3857" max="3857" width="19.28515625" style="1" customWidth="1"/>
    <col min="3858" max="3858" width="20.7109375" style="1" customWidth="1"/>
    <col min="3859" max="3863" width="8.85546875" style="1" customWidth="1"/>
    <col min="3864" max="4093" width="8.85546875" style="1"/>
    <col min="4094" max="4094" width="7.28515625" style="1" customWidth="1"/>
    <col min="4095" max="4095" width="39.28515625" style="1" customWidth="1"/>
    <col min="4096" max="4096" width="34.7109375" style="1" customWidth="1"/>
    <col min="4097" max="4097" width="14.42578125" style="1" customWidth="1"/>
    <col min="4098" max="4098" width="14.140625" style="1" customWidth="1"/>
    <col min="4099" max="4099" width="11.7109375" style="1" customWidth="1"/>
    <col min="4100" max="4100" width="9.28515625" style="1" customWidth="1"/>
    <col min="4101" max="4101" width="11.28515625" style="1" customWidth="1"/>
    <col min="4102" max="4105" width="11" style="1" customWidth="1"/>
    <col min="4106" max="4106" width="13.5703125" style="1" customWidth="1"/>
    <col min="4107" max="4109" width="12.28515625" style="1" customWidth="1"/>
    <col min="4110" max="4110" width="11.42578125" style="1" customWidth="1"/>
    <col min="4111" max="4111" width="16.42578125" style="1" customWidth="1"/>
    <col min="4112" max="4112" width="18" style="1" customWidth="1"/>
    <col min="4113" max="4113" width="19.28515625" style="1" customWidth="1"/>
    <col min="4114" max="4114" width="20.7109375" style="1" customWidth="1"/>
    <col min="4115" max="4119" width="8.85546875" style="1" customWidth="1"/>
    <col min="4120" max="4349" width="8.85546875" style="1"/>
    <col min="4350" max="4350" width="7.28515625" style="1" customWidth="1"/>
    <col min="4351" max="4351" width="39.28515625" style="1" customWidth="1"/>
    <col min="4352" max="4352" width="34.7109375" style="1" customWidth="1"/>
    <col min="4353" max="4353" width="14.42578125" style="1" customWidth="1"/>
    <col min="4354" max="4354" width="14.140625" style="1" customWidth="1"/>
    <col min="4355" max="4355" width="11.7109375" style="1" customWidth="1"/>
    <col min="4356" max="4356" width="9.28515625" style="1" customWidth="1"/>
    <col min="4357" max="4357" width="11.28515625" style="1" customWidth="1"/>
    <col min="4358" max="4361" width="11" style="1" customWidth="1"/>
    <col min="4362" max="4362" width="13.5703125" style="1" customWidth="1"/>
    <col min="4363" max="4365" width="12.28515625" style="1" customWidth="1"/>
    <col min="4366" max="4366" width="11.42578125" style="1" customWidth="1"/>
    <col min="4367" max="4367" width="16.42578125" style="1" customWidth="1"/>
    <col min="4368" max="4368" width="18" style="1" customWidth="1"/>
    <col min="4369" max="4369" width="19.28515625" style="1" customWidth="1"/>
    <col min="4370" max="4370" width="20.7109375" style="1" customWidth="1"/>
    <col min="4371" max="4375" width="8.85546875" style="1" customWidth="1"/>
    <col min="4376" max="4605" width="8.85546875" style="1"/>
    <col min="4606" max="4606" width="7.28515625" style="1" customWidth="1"/>
    <col min="4607" max="4607" width="39.28515625" style="1" customWidth="1"/>
    <col min="4608" max="4608" width="34.7109375" style="1" customWidth="1"/>
    <col min="4609" max="4609" width="14.42578125" style="1" customWidth="1"/>
    <col min="4610" max="4610" width="14.140625" style="1" customWidth="1"/>
    <col min="4611" max="4611" width="11.7109375" style="1" customWidth="1"/>
    <col min="4612" max="4612" width="9.28515625" style="1" customWidth="1"/>
    <col min="4613" max="4613" width="11.28515625" style="1" customWidth="1"/>
    <col min="4614" max="4617" width="11" style="1" customWidth="1"/>
    <col min="4618" max="4618" width="13.5703125" style="1" customWidth="1"/>
    <col min="4619" max="4621" width="12.28515625" style="1" customWidth="1"/>
    <col min="4622" max="4622" width="11.42578125" style="1" customWidth="1"/>
    <col min="4623" max="4623" width="16.42578125" style="1" customWidth="1"/>
    <col min="4624" max="4624" width="18" style="1" customWidth="1"/>
    <col min="4625" max="4625" width="19.28515625" style="1" customWidth="1"/>
    <col min="4626" max="4626" width="20.7109375" style="1" customWidth="1"/>
    <col min="4627" max="4631" width="8.85546875" style="1" customWidth="1"/>
    <col min="4632" max="4861" width="8.85546875" style="1"/>
    <col min="4862" max="4862" width="7.28515625" style="1" customWidth="1"/>
    <col min="4863" max="4863" width="39.28515625" style="1" customWidth="1"/>
    <col min="4864" max="4864" width="34.7109375" style="1" customWidth="1"/>
    <col min="4865" max="4865" width="14.42578125" style="1" customWidth="1"/>
    <col min="4866" max="4866" width="14.140625" style="1" customWidth="1"/>
    <col min="4867" max="4867" width="11.7109375" style="1" customWidth="1"/>
    <col min="4868" max="4868" width="9.28515625" style="1" customWidth="1"/>
    <col min="4869" max="4869" width="11.28515625" style="1" customWidth="1"/>
    <col min="4870" max="4873" width="11" style="1" customWidth="1"/>
    <col min="4874" max="4874" width="13.5703125" style="1" customWidth="1"/>
    <col min="4875" max="4877" width="12.28515625" style="1" customWidth="1"/>
    <col min="4878" max="4878" width="11.42578125" style="1" customWidth="1"/>
    <col min="4879" max="4879" width="16.42578125" style="1" customWidth="1"/>
    <col min="4880" max="4880" width="18" style="1" customWidth="1"/>
    <col min="4881" max="4881" width="19.28515625" style="1" customWidth="1"/>
    <col min="4882" max="4882" width="20.7109375" style="1" customWidth="1"/>
    <col min="4883" max="4887" width="8.85546875" style="1" customWidth="1"/>
    <col min="4888" max="5117" width="8.85546875" style="1"/>
    <col min="5118" max="5118" width="7.28515625" style="1" customWidth="1"/>
    <col min="5119" max="5119" width="39.28515625" style="1" customWidth="1"/>
    <col min="5120" max="5120" width="34.7109375" style="1" customWidth="1"/>
    <col min="5121" max="5121" width="14.42578125" style="1" customWidth="1"/>
    <col min="5122" max="5122" width="14.140625" style="1" customWidth="1"/>
    <col min="5123" max="5123" width="11.7109375" style="1" customWidth="1"/>
    <col min="5124" max="5124" width="9.28515625" style="1" customWidth="1"/>
    <col min="5125" max="5125" width="11.28515625" style="1" customWidth="1"/>
    <col min="5126" max="5129" width="11" style="1" customWidth="1"/>
    <col min="5130" max="5130" width="13.5703125" style="1" customWidth="1"/>
    <col min="5131" max="5133" width="12.28515625" style="1" customWidth="1"/>
    <col min="5134" max="5134" width="11.42578125" style="1" customWidth="1"/>
    <col min="5135" max="5135" width="16.42578125" style="1" customWidth="1"/>
    <col min="5136" max="5136" width="18" style="1" customWidth="1"/>
    <col min="5137" max="5137" width="19.28515625" style="1" customWidth="1"/>
    <col min="5138" max="5138" width="20.7109375" style="1" customWidth="1"/>
    <col min="5139" max="5143" width="8.85546875" style="1" customWidth="1"/>
    <col min="5144" max="5373" width="8.85546875" style="1"/>
    <col min="5374" max="5374" width="7.28515625" style="1" customWidth="1"/>
    <col min="5375" max="5375" width="39.28515625" style="1" customWidth="1"/>
    <col min="5376" max="5376" width="34.7109375" style="1" customWidth="1"/>
    <col min="5377" max="5377" width="14.42578125" style="1" customWidth="1"/>
    <col min="5378" max="5378" width="14.140625" style="1" customWidth="1"/>
    <col min="5379" max="5379" width="11.7109375" style="1" customWidth="1"/>
    <col min="5380" max="5380" width="9.28515625" style="1" customWidth="1"/>
    <col min="5381" max="5381" width="11.28515625" style="1" customWidth="1"/>
    <col min="5382" max="5385" width="11" style="1" customWidth="1"/>
    <col min="5386" max="5386" width="13.5703125" style="1" customWidth="1"/>
    <col min="5387" max="5389" width="12.28515625" style="1" customWidth="1"/>
    <col min="5390" max="5390" width="11.42578125" style="1" customWidth="1"/>
    <col min="5391" max="5391" width="16.42578125" style="1" customWidth="1"/>
    <col min="5392" max="5392" width="18" style="1" customWidth="1"/>
    <col min="5393" max="5393" width="19.28515625" style="1" customWidth="1"/>
    <col min="5394" max="5394" width="20.7109375" style="1" customWidth="1"/>
    <col min="5395" max="5399" width="8.85546875" style="1" customWidth="1"/>
    <col min="5400" max="5629" width="8.85546875" style="1"/>
    <col min="5630" max="5630" width="7.28515625" style="1" customWidth="1"/>
    <col min="5631" max="5631" width="39.28515625" style="1" customWidth="1"/>
    <col min="5632" max="5632" width="34.7109375" style="1" customWidth="1"/>
    <col min="5633" max="5633" width="14.42578125" style="1" customWidth="1"/>
    <col min="5634" max="5634" width="14.140625" style="1" customWidth="1"/>
    <col min="5635" max="5635" width="11.7109375" style="1" customWidth="1"/>
    <col min="5636" max="5636" width="9.28515625" style="1" customWidth="1"/>
    <col min="5637" max="5637" width="11.28515625" style="1" customWidth="1"/>
    <col min="5638" max="5641" width="11" style="1" customWidth="1"/>
    <col min="5642" max="5642" width="13.5703125" style="1" customWidth="1"/>
    <col min="5643" max="5645" width="12.28515625" style="1" customWidth="1"/>
    <col min="5646" max="5646" width="11.42578125" style="1" customWidth="1"/>
    <col min="5647" max="5647" width="16.42578125" style="1" customWidth="1"/>
    <col min="5648" max="5648" width="18" style="1" customWidth="1"/>
    <col min="5649" max="5649" width="19.28515625" style="1" customWidth="1"/>
    <col min="5650" max="5650" width="20.7109375" style="1" customWidth="1"/>
    <col min="5651" max="5655" width="8.85546875" style="1" customWidth="1"/>
    <col min="5656" max="5885" width="8.85546875" style="1"/>
    <col min="5886" max="5886" width="7.28515625" style="1" customWidth="1"/>
    <col min="5887" max="5887" width="39.28515625" style="1" customWidth="1"/>
    <col min="5888" max="5888" width="34.7109375" style="1" customWidth="1"/>
    <col min="5889" max="5889" width="14.42578125" style="1" customWidth="1"/>
    <col min="5890" max="5890" width="14.140625" style="1" customWidth="1"/>
    <col min="5891" max="5891" width="11.7109375" style="1" customWidth="1"/>
    <col min="5892" max="5892" width="9.28515625" style="1" customWidth="1"/>
    <col min="5893" max="5893" width="11.28515625" style="1" customWidth="1"/>
    <col min="5894" max="5897" width="11" style="1" customWidth="1"/>
    <col min="5898" max="5898" width="13.5703125" style="1" customWidth="1"/>
    <col min="5899" max="5901" width="12.28515625" style="1" customWidth="1"/>
    <col min="5902" max="5902" width="11.42578125" style="1" customWidth="1"/>
    <col min="5903" max="5903" width="16.42578125" style="1" customWidth="1"/>
    <col min="5904" max="5904" width="18" style="1" customWidth="1"/>
    <col min="5905" max="5905" width="19.28515625" style="1" customWidth="1"/>
    <col min="5906" max="5906" width="20.7109375" style="1" customWidth="1"/>
    <col min="5907" max="5911" width="8.85546875" style="1" customWidth="1"/>
    <col min="5912" max="6141" width="8.85546875" style="1"/>
    <col min="6142" max="6142" width="7.28515625" style="1" customWidth="1"/>
    <col min="6143" max="6143" width="39.28515625" style="1" customWidth="1"/>
    <col min="6144" max="6144" width="34.7109375" style="1" customWidth="1"/>
    <col min="6145" max="6145" width="14.42578125" style="1" customWidth="1"/>
    <col min="6146" max="6146" width="14.140625" style="1" customWidth="1"/>
    <col min="6147" max="6147" width="11.7109375" style="1" customWidth="1"/>
    <col min="6148" max="6148" width="9.28515625" style="1" customWidth="1"/>
    <col min="6149" max="6149" width="11.28515625" style="1" customWidth="1"/>
    <col min="6150" max="6153" width="11" style="1" customWidth="1"/>
    <col min="6154" max="6154" width="13.5703125" style="1" customWidth="1"/>
    <col min="6155" max="6157" width="12.28515625" style="1" customWidth="1"/>
    <col min="6158" max="6158" width="11.42578125" style="1" customWidth="1"/>
    <col min="6159" max="6159" width="16.42578125" style="1" customWidth="1"/>
    <col min="6160" max="6160" width="18" style="1" customWidth="1"/>
    <col min="6161" max="6161" width="19.28515625" style="1" customWidth="1"/>
    <col min="6162" max="6162" width="20.7109375" style="1" customWidth="1"/>
    <col min="6163" max="6167" width="8.85546875" style="1" customWidth="1"/>
    <col min="6168" max="6397" width="8.85546875" style="1"/>
    <col min="6398" max="6398" width="7.28515625" style="1" customWidth="1"/>
    <col min="6399" max="6399" width="39.28515625" style="1" customWidth="1"/>
    <col min="6400" max="6400" width="34.7109375" style="1" customWidth="1"/>
    <col min="6401" max="6401" width="14.42578125" style="1" customWidth="1"/>
    <col min="6402" max="6402" width="14.140625" style="1" customWidth="1"/>
    <col min="6403" max="6403" width="11.7109375" style="1" customWidth="1"/>
    <col min="6404" max="6404" width="9.28515625" style="1" customWidth="1"/>
    <col min="6405" max="6405" width="11.28515625" style="1" customWidth="1"/>
    <col min="6406" max="6409" width="11" style="1" customWidth="1"/>
    <col min="6410" max="6410" width="13.5703125" style="1" customWidth="1"/>
    <col min="6411" max="6413" width="12.28515625" style="1" customWidth="1"/>
    <col min="6414" max="6414" width="11.42578125" style="1" customWidth="1"/>
    <col min="6415" max="6415" width="16.42578125" style="1" customWidth="1"/>
    <col min="6416" max="6416" width="18" style="1" customWidth="1"/>
    <col min="6417" max="6417" width="19.28515625" style="1" customWidth="1"/>
    <col min="6418" max="6418" width="20.7109375" style="1" customWidth="1"/>
    <col min="6419" max="6423" width="8.85546875" style="1" customWidth="1"/>
    <col min="6424" max="6653" width="8.85546875" style="1"/>
    <col min="6654" max="6654" width="7.28515625" style="1" customWidth="1"/>
    <col min="6655" max="6655" width="39.28515625" style="1" customWidth="1"/>
    <col min="6656" max="6656" width="34.7109375" style="1" customWidth="1"/>
    <col min="6657" max="6657" width="14.42578125" style="1" customWidth="1"/>
    <col min="6658" max="6658" width="14.140625" style="1" customWidth="1"/>
    <col min="6659" max="6659" width="11.7109375" style="1" customWidth="1"/>
    <col min="6660" max="6660" width="9.28515625" style="1" customWidth="1"/>
    <col min="6661" max="6661" width="11.28515625" style="1" customWidth="1"/>
    <col min="6662" max="6665" width="11" style="1" customWidth="1"/>
    <col min="6666" max="6666" width="13.5703125" style="1" customWidth="1"/>
    <col min="6667" max="6669" width="12.28515625" style="1" customWidth="1"/>
    <col min="6670" max="6670" width="11.42578125" style="1" customWidth="1"/>
    <col min="6671" max="6671" width="16.42578125" style="1" customWidth="1"/>
    <col min="6672" max="6672" width="18" style="1" customWidth="1"/>
    <col min="6673" max="6673" width="19.28515625" style="1" customWidth="1"/>
    <col min="6674" max="6674" width="20.7109375" style="1" customWidth="1"/>
    <col min="6675" max="6679" width="8.85546875" style="1" customWidth="1"/>
    <col min="6680" max="6909" width="8.85546875" style="1"/>
    <col min="6910" max="6910" width="7.28515625" style="1" customWidth="1"/>
    <col min="6911" max="6911" width="39.28515625" style="1" customWidth="1"/>
    <col min="6912" max="6912" width="34.7109375" style="1" customWidth="1"/>
    <col min="6913" max="6913" width="14.42578125" style="1" customWidth="1"/>
    <col min="6914" max="6914" width="14.140625" style="1" customWidth="1"/>
    <col min="6915" max="6915" width="11.7109375" style="1" customWidth="1"/>
    <col min="6916" max="6916" width="9.28515625" style="1" customWidth="1"/>
    <col min="6917" max="6917" width="11.28515625" style="1" customWidth="1"/>
    <col min="6918" max="6921" width="11" style="1" customWidth="1"/>
    <col min="6922" max="6922" width="13.5703125" style="1" customWidth="1"/>
    <col min="6923" max="6925" width="12.28515625" style="1" customWidth="1"/>
    <col min="6926" max="6926" width="11.42578125" style="1" customWidth="1"/>
    <col min="6927" max="6927" width="16.42578125" style="1" customWidth="1"/>
    <col min="6928" max="6928" width="18" style="1" customWidth="1"/>
    <col min="6929" max="6929" width="19.28515625" style="1" customWidth="1"/>
    <col min="6930" max="6930" width="20.7109375" style="1" customWidth="1"/>
    <col min="6931" max="6935" width="8.85546875" style="1" customWidth="1"/>
    <col min="6936" max="7165" width="8.85546875" style="1"/>
    <col min="7166" max="7166" width="7.28515625" style="1" customWidth="1"/>
    <col min="7167" max="7167" width="39.28515625" style="1" customWidth="1"/>
    <col min="7168" max="7168" width="34.7109375" style="1" customWidth="1"/>
    <col min="7169" max="7169" width="14.42578125" style="1" customWidth="1"/>
    <col min="7170" max="7170" width="14.140625" style="1" customWidth="1"/>
    <col min="7171" max="7171" width="11.7109375" style="1" customWidth="1"/>
    <col min="7172" max="7172" width="9.28515625" style="1" customWidth="1"/>
    <col min="7173" max="7173" width="11.28515625" style="1" customWidth="1"/>
    <col min="7174" max="7177" width="11" style="1" customWidth="1"/>
    <col min="7178" max="7178" width="13.5703125" style="1" customWidth="1"/>
    <col min="7179" max="7181" width="12.28515625" style="1" customWidth="1"/>
    <col min="7182" max="7182" width="11.42578125" style="1" customWidth="1"/>
    <col min="7183" max="7183" width="16.42578125" style="1" customWidth="1"/>
    <col min="7184" max="7184" width="18" style="1" customWidth="1"/>
    <col min="7185" max="7185" width="19.28515625" style="1" customWidth="1"/>
    <col min="7186" max="7186" width="20.7109375" style="1" customWidth="1"/>
    <col min="7187" max="7191" width="8.85546875" style="1" customWidth="1"/>
    <col min="7192" max="7421" width="8.85546875" style="1"/>
    <col min="7422" max="7422" width="7.28515625" style="1" customWidth="1"/>
    <col min="7423" max="7423" width="39.28515625" style="1" customWidth="1"/>
    <col min="7424" max="7424" width="34.7109375" style="1" customWidth="1"/>
    <col min="7425" max="7425" width="14.42578125" style="1" customWidth="1"/>
    <col min="7426" max="7426" width="14.140625" style="1" customWidth="1"/>
    <col min="7427" max="7427" width="11.7109375" style="1" customWidth="1"/>
    <col min="7428" max="7428" width="9.28515625" style="1" customWidth="1"/>
    <col min="7429" max="7429" width="11.28515625" style="1" customWidth="1"/>
    <col min="7430" max="7433" width="11" style="1" customWidth="1"/>
    <col min="7434" max="7434" width="13.5703125" style="1" customWidth="1"/>
    <col min="7435" max="7437" width="12.28515625" style="1" customWidth="1"/>
    <col min="7438" max="7438" width="11.42578125" style="1" customWidth="1"/>
    <col min="7439" max="7439" width="16.42578125" style="1" customWidth="1"/>
    <col min="7440" max="7440" width="18" style="1" customWidth="1"/>
    <col min="7441" max="7441" width="19.28515625" style="1" customWidth="1"/>
    <col min="7442" max="7442" width="20.7109375" style="1" customWidth="1"/>
    <col min="7443" max="7447" width="8.85546875" style="1" customWidth="1"/>
    <col min="7448" max="7677" width="8.85546875" style="1"/>
    <col min="7678" max="7678" width="7.28515625" style="1" customWidth="1"/>
    <col min="7679" max="7679" width="39.28515625" style="1" customWidth="1"/>
    <col min="7680" max="7680" width="34.7109375" style="1" customWidth="1"/>
    <col min="7681" max="7681" width="14.42578125" style="1" customWidth="1"/>
    <col min="7682" max="7682" width="14.140625" style="1" customWidth="1"/>
    <col min="7683" max="7683" width="11.7109375" style="1" customWidth="1"/>
    <col min="7684" max="7684" width="9.28515625" style="1" customWidth="1"/>
    <col min="7685" max="7685" width="11.28515625" style="1" customWidth="1"/>
    <col min="7686" max="7689" width="11" style="1" customWidth="1"/>
    <col min="7690" max="7690" width="13.5703125" style="1" customWidth="1"/>
    <col min="7691" max="7693" width="12.28515625" style="1" customWidth="1"/>
    <col min="7694" max="7694" width="11.42578125" style="1" customWidth="1"/>
    <col min="7695" max="7695" width="16.42578125" style="1" customWidth="1"/>
    <col min="7696" max="7696" width="18" style="1" customWidth="1"/>
    <col min="7697" max="7697" width="19.28515625" style="1" customWidth="1"/>
    <col min="7698" max="7698" width="20.7109375" style="1" customWidth="1"/>
    <col min="7699" max="7703" width="8.85546875" style="1" customWidth="1"/>
    <col min="7704" max="7933" width="8.85546875" style="1"/>
    <col min="7934" max="7934" width="7.28515625" style="1" customWidth="1"/>
    <col min="7935" max="7935" width="39.28515625" style="1" customWidth="1"/>
    <col min="7936" max="7936" width="34.7109375" style="1" customWidth="1"/>
    <col min="7937" max="7937" width="14.42578125" style="1" customWidth="1"/>
    <col min="7938" max="7938" width="14.140625" style="1" customWidth="1"/>
    <col min="7939" max="7939" width="11.7109375" style="1" customWidth="1"/>
    <col min="7940" max="7940" width="9.28515625" style="1" customWidth="1"/>
    <col min="7941" max="7941" width="11.28515625" style="1" customWidth="1"/>
    <col min="7942" max="7945" width="11" style="1" customWidth="1"/>
    <col min="7946" max="7946" width="13.5703125" style="1" customWidth="1"/>
    <col min="7947" max="7949" width="12.28515625" style="1" customWidth="1"/>
    <col min="7950" max="7950" width="11.42578125" style="1" customWidth="1"/>
    <col min="7951" max="7951" width="16.42578125" style="1" customWidth="1"/>
    <col min="7952" max="7952" width="18" style="1" customWidth="1"/>
    <col min="7953" max="7953" width="19.28515625" style="1" customWidth="1"/>
    <col min="7954" max="7954" width="20.7109375" style="1" customWidth="1"/>
    <col min="7955" max="7959" width="8.85546875" style="1" customWidth="1"/>
    <col min="7960" max="8189" width="8.85546875" style="1"/>
    <col min="8190" max="8190" width="7.28515625" style="1" customWidth="1"/>
    <col min="8191" max="8191" width="39.28515625" style="1" customWidth="1"/>
    <col min="8192" max="8192" width="34.7109375" style="1" customWidth="1"/>
    <col min="8193" max="8193" width="14.42578125" style="1" customWidth="1"/>
    <col min="8194" max="8194" width="14.140625" style="1" customWidth="1"/>
    <col min="8195" max="8195" width="11.7109375" style="1" customWidth="1"/>
    <col min="8196" max="8196" width="9.28515625" style="1" customWidth="1"/>
    <col min="8197" max="8197" width="11.28515625" style="1" customWidth="1"/>
    <col min="8198" max="8201" width="11" style="1" customWidth="1"/>
    <col min="8202" max="8202" width="13.5703125" style="1" customWidth="1"/>
    <col min="8203" max="8205" width="12.28515625" style="1" customWidth="1"/>
    <col min="8206" max="8206" width="11.42578125" style="1" customWidth="1"/>
    <col min="8207" max="8207" width="16.42578125" style="1" customWidth="1"/>
    <col min="8208" max="8208" width="18" style="1" customWidth="1"/>
    <col min="8209" max="8209" width="19.28515625" style="1" customWidth="1"/>
    <col min="8210" max="8210" width="20.7109375" style="1" customWidth="1"/>
    <col min="8211" max="8215" width="8.85546875" style="1" customWidth="1"/>
    <col min="8216" max="8445" width="8.85546875" style="1"/>
    <col min="8446" max="8446" width="7.28515625" style="1" customWidth="1"/>
    <col min="8447" max="8447" width="39.28515625" style="1" customWidth="1"/>
    <col min="8448" max="8448" width="34.7109375" style="1" customWidth="1"/>
    <col min="8449" max="8449" width="14.42578125" style="1" customWidth="1"/>
    <col min="8450" max="8450" width="14.140625" style="1" customWidth="1"/>
    <col min="8451" max="8451" width="11.7109375" style="1" customWidth="1"/>
    <col min="8452" max="8452" width="9.28515625" style="1" customWidth="1"/>
    <col min="8453" max="8453" width="11.28515625" style="1" customWidth="1"/>
    <col min="8454" max="8457" width="11" style="1" customWidth="1"/>
    <col min="8458" max="8458" width="13.5703125" style="1" customWidth="1"/>
    <col min="8459" max="8461" width="12.28515625" style="1" customWidth="1"/>
    <col min="8462" max="8462" width="11.42578125" style="1" customWidth="1"/>
    <col min="8463" max="8463" width="16.42578125" style="1" customWidth="1"/>
    <col min="8464" max="8464" width="18" style="1" customWidth="1"/>
    <col min="8465" max="8465" width="19.28515625" style="1" customWidth="1"/>
    <col min="8466" max="8466" width="20.7109375" style="1" customWidth="1"/>
    <col min="8467" max="8471" width="8.85546875" style="1" customWidth="1"/>
    <col min="8472" max="8701" width="8.85546875" style="1"/>
    <col min="8702" max="8702" width="7.28515625" style="1" customWidth="1"/>
    <col min="8703" max="8703" width="39.28515625" style="1" customWidth="1"/>
    <col min="8704" max="8704" width="34.7109375" style="1" customWidth="1"/>
    <col min="8705" max="8705" width="14.42578125" style="1" customWidth="1"/>
    <col min="8706" max="8706" width="14.140625" style="1" customWidth="1"/>
    <col min="8707" max="8707" width="11.7109375" style="1" customWidth="1"/>
    <col min="8708" max="8708" width="9.28515625" style="1" customWidth="1"/>
    <col min="8709" max="8709" width="11.28515625" style="1" customWidth="1"/>
    <col min="8710" max="8713" width="11" style="1" customWidth="1"/>
    <col min="8714" max="8714" width="13.5703125" style="1" customWidth="1"/>
    <col min="8715" max="8717" width="12.28515625" style="1" customWidth="1"/>
    <col min="8718" max="8718" width="11.42578125" style="1" customWidth="1"/>
    <col min="8719" max="8719" width="16.42578125" style="1" customWidth="1"/>
    <col min="8720" max="8720" width="18" style="1" customWidth="1"/>
    <col min="8721" max="8721" width="19.28515625" style="1" customWidth="1"/>
    <col min="8722" max="8722" width="20.7109375" style="1" customWidth="1"/>
    <col min="8723" max="8727" width="8.85546875" style="1" customWidth="1"/>
    <col min="8728" max="8957" width="8.85546875" style="1"/>
    <col min="8958" max="8958" width="7.28515625" style="1" customWidth="1"/>
    <col min="8959" max="8959" width="39.28515625" style="1" customWidth="1"/>
    <col min="8960" max="8960" width="34.7109375" style="1" customWidth="1"/>
    <col min="8961" max="8961" width="14.42578125" style="1" customWidth="1"/>
    <col min="8962" max="8962" width="14.140625" style="1" customWidth="1"/>
    <col min="8963" max="8963" width="11.7109375" style="1" customWidth="1"/>
    <col min="8964" max="8964" width="9.28515625" style="1" customWidth="1"/>
    <col min="8965" max="8965" width="11.28515625" style="1" customWidth="1"/>
    <col min="8966" max="8969" width="11" style="1" customWidth="1"/>
    <col min="8970" max="8970" width="13.5703125" style="1" customWidth="1"/>
    <col min="8971" max="8973" width="12.28515625" style="1" customWidth="1"/>
    <col min="8974" max="8974" width="11.42578125" style="1" customWidth="1"/>
    <col min="8975" max="8975" width="16.42578125" style="1" customWidth="1"/>
    <col min="8976" max="8976" width="18" style="1" customWidth="1"/>
    <col min="8977" max="8977" width="19.28515625" style="1" customWidth="1"/>
    <col min="8978" max="8978" width="20.7109375" style="1" customWidth="1"/>
    <col min="8979" max="8983" width="8.85546875" style="1" customWidth="1"/>
    <col min="8984" max="9213" width="8.85546875" style="1"/>
    <col min="9214" max="9214" width="7.28515625" style="1" customWidth="1"/>
    <col min="9215" max="9215" width="39.28515625" style="1" customWidth="1"/>
    <col min="9216" max="9216" width="34.7109375" style="1" customWidth="1"/>
    <col min="9217" max="9217" width="14.42578125" style="1" customWidth="1"/>
    <col min="9218" max="9218" width="14.140625" style="1" customWidth="1"/>
    <col min="9219" max="9219" width="11.7109375" style="1" customWidth="1"/>
    <col min="9220" max="9220" width="9.28515625" style="1" customWidth="1"/>
    <col min="9221" max="9221" width="11.28515625" style="1" customWidth="1"/>
    <col min="9222" max="9225" width="11" style="1" customWidth="1"/>
    <col min="9226" max="9226" width="13.5703125" style="1" customWidth="1"/>
    <col min="9227" max="9229" width="12.28515625" style="1" customWidth="1"/>
    <col min="9230" max="9230" width="11.42578125" style="1" customWidth="1"/>
    <col min="9231" max="9231" width="16.42578125" style="1" customWidth="1"/>
    <col min="9232" max="9232" width="18" style="1" customWidth="1"/>
    <col min="9233" max="9233" width="19.28515625" style="1" customWidth="1"/>
    <col min="9234" max="9234" width="20.7109375" style="1" customWidth="1"/>
    <col min="9235" max="9239" width="8.85546875" style="1" customWidth="1"/>
    <col min="9240" max="9469" width="8.85546875" style="1"/>
    <col min="9470" max="9470" width="7.28515625" style="1" customWidth="1"/>
    <col min="9471" max="9471" width="39.28515625" style="1" customWidth="1"/>
    <col min="9472" max="9472" width="34.7109375" style="1" customWidth="1"/>
    <col min="9473" max="9473" width="14.42578125" style="1" customWidth="1"/>
    <col min="9474" max="9474" width="14.140625" style="1" customWidth="1"/>
    <col min="9475" max="9475" width="11.7109375" style="1" customWidth="1"/>
    <col min="9476" max="9476" width="9.28515625" style="1" customWidth="1"/>
    <col min="9477" max="9477" width="11.28515625" style="1" customWidth="1"/>
    <col min="9478" max="9481" width="11" style="1" customWidth="1"/>
    <col min="9482" max="9482" width="13.5703125" style="1" customWidth="1"/>
    <col min="9483" max="9485" width="12.28515625" style="1" customWidth="1"/>
    <col min="9486" max="9486" width="11.42578125" style="1" customWidth="1"/>
    <col min="9487" max="9487" width="16.42578125" style="1" customWidth="1"/>
    <col min="9488" max="9488" width="18" style="1" customWidth="1"/>
    <col min="9489" max="9489" width="19.28515625" style="1" customWidth="1"/>
    <col min="9490" max="9490" width="20.7109375" style="1" customWidth="1"/>
    <col min="9491" max="9495" width="8.85546875" style="1" customWidth="1"/>
    <col min="9496" max="9725" width="8.85546875" style="1"/>
    <col min="9726" max="9726" width="7.28515625" style="1" customWidth="1"/>
    <col min="9727" max="9727" width="39.28515625" style="1" customWidth="1"/>
    <col min="9728" max="9728" width="34.7109375" style="1" customWidth="1"/>
    <col min="9729" max="9729" width="14.42578125" style="1" customWidth="1"/>
    <col min="9730" max="9730" width="14.140625" style="1" customWidth="1"/>
    <col min="9731" max="9731" width="11.7109375" style="1" customWidth="1"/>
    <col min="9732" max="9732" width="9.28515625" style="1" customWidth="1"/>
    <col min="9733" max="9733" width="11.28515625" style="1" customWidth="1"/>
    <col min="9734" max="9737" width="11" style="1" customWidth="1"/>
    <col min="9738" max="9738" width="13.5703125" style="1" customWidth="1"/>
    <col min="9739" max="9741" width="12.28515625" style="1" customWidth="1"/>
    <col min="9742" max="9742" width="11.42578125" style="1" customWidth="1"/>
    <col min="9743" max="9743" width="16.42578125" style="1" customWidth="1"/>
    <col min="9744" max="9744" width="18" style="1" customWidth="1"/>
    <col min="9745" max="9745" width="19.28515625" style="1" customWidth="1"/>
    <col min="9746" max="9746" width="20.7109375" style="1" customWidth="1"/>
    <col min="9747" max="9751" width="8.85546875" style="1" customWidth="1"/>
    <col min="9752" max="9981" width="8.85546875" style="1"/>
    <col min="9982" max="9982" width="7.28515625" style="1" customWidth="1"/>
    <col min="9983" max="9983" width="39.28515625" style="1" customWidth="1"/>
    <col min="9984" max="9984" width="34.7109375" style="1" customWidth="1"/>
    <col min="9985" max="9985" width="14.42578125" style="1" customWidth="1"/>
    <col min="9986" max="9986" width="14.140625" style="1" customWidth="1"/>
    <col min="9987" max="9987" width="11.7109375" style="1" customWidth="1"/>
    <col min="9988" max="9988" width="9.28515625" style="1" customWidth="1"/>
    <col min="9989" max="9989" width="11.28515625" style="1" customWidth="1"/>
    <col min="9990" max="9993" width="11" style="1" customWidth="1"/>
    <col min="9994" max="9994" width="13.5703125" style="1" customWidth="1"/>
    <col min="9995" max="9997" width="12.28515625" style="1" customWidth="1"/>
    <col min="9998" max="9998" width="11.42578125" style="1" customWidth="1"/>
    <col min="9999" max="9999" width="16.42578125" style="1" customWidth="1"/>
    <col min="10000" max="10000" width="18" style="1" customWidth="1"/>
    <col min="10001" max="10001" width="19.28515625" style="1" customWidth="1"/>
    <col min="10002" max="10002" width="20.7109375" style="1" customWidth="1"/>
    <col min="10003" max="10007" width="8.85546875" style="1" customWidth="1"/>
    <col min="10008" max="10237" width="8.85546875" style="1"/>
    <col min="10238" max="10238" width="7.28515625" style="1" customWidth="1"/>
    <col min="10239" max="10239" width="39.28515625" style="1" customWidth="1"/>
    <col min="10240" max="10240" width="34.7109375" style="1" customWidth="1"/>
    <col min="10241" max="10241" width="14.42578125" style="1" customWidth="1"/>
    <col min="10242" max="10242" width="14.140625" style="1" customWidth="1"/>
    <col min="10243" max="10243" width="11.7109375" style="1" customWidth="1"/>
    <col min="10244" max="10244" width="9.28515625" style="1" customWidth="1"/>
    <col min="10245" max="10245" width="11.28515625" style="1" customWidth="1"/>
    <col min="10246" max="10249" width="11" style="1" customWidth="1"/>
    <col min="10250" max="10250" width="13.5703125" style="1" customWidth="1"/>
    <col min="10251" max="10253" width="12.28515625" style="1" customWidth="1"/>
    <col min="10254" max="10254" width="11.42578125" style="1" customWidth="1"/>
    <col min="10255" max="10255" width="16.42578125" style="1" customWidth="1"/>
    <col min="10256" max="10256" width="18" style="1" customWidth="1"/>
    <col min="10257" max="10257" width="19.28515625" style="1" customWidth="1"/>
    <col min="10258" max="10258" width="20.7109375" style="1" customWidth="1"/>
    <col min="10259" max="10263" width="8.85546875" style="1" customWidth="1"/>
    <col min="10264" max="10493" width="8.85546875" style="1"/>
    <col min="10494" max="10494" width="7.28515625" style="1" customWidth="1"/>
    <col min="10495" max="10495" width="39.28515625" style="1" customWidth="1"/>
    <col min="10496" max="10496" width="34.7109375" style="1" customWidth="1"/>
    <col min="10497" max="10497" width="14.42578125" style="1" customWidth="1"/>
    <col min="10498" max="10498" width="14.140625" style="1" customWidth="1"/>
    <col min="10499" max="10499" width="11.7109375" style="1" customWidth="1"/>
    <col min="10500" max="10500" width="9.28515625" style="1" customWidth="1"/>
    <col min="10501" max="10501" width="11.28515625" style="1" customWidth="1"/>
    <col min="10502" max="10505" width="11" style="1" customWidth="1"/>
    <col min="10506" max="10506" width="13.5703125" style="1" customWidth="1"/>
    <col min="10507" max="10509" width="12.28515625" style="1" customWidth="1"/>
    <col min="10510" max="10510" width="11.42578125" style="1" customWidth="1"/>
    <col min="10511" max="10511" width="16.42578125" style="1" customWidth="1"/>
    <col min="10512" max="10512" width="18" style="1" customWidth="1"/>
    <col min="10513" max="10513" width="19.28515625" style="1" customWidth="1"/>
    <col min="10514" max="10514" width="20.7109375" style="1" customWidth="1"/>
    <col min="10515" max="10519" width="8.85546875" style="1" customWidth="1"/>
    <col min="10520" max="10749" width="8.85546875" style="1"/>
    <col min="10750" max="10750" width="7.28515625" style="1" customWidth="1"/>
    <col min="10751" max="10751" width="39.28515625" style="1" customWidth="1"/>
    <col min="10752" max="10752" width="34.7109375" style="1" customWidth="1"/>
    <col min="10753" max="10753" width="14.42578125" style="1" customWidth="1"/>
    <col min="10754" max="10754" width="14.140625" style="1" customWidth="1"/>
    <col min="10755" max="10755" width="11.7109375" style="1" customWidth="1"/>
    <col min="10756" max="10756" width="9.28515625" style="1" customWidth="1"/>
    <col min="10757" max="10757" width="11.28515625" style="1" customWidth="1"/>
    <col min="10758" max="10761" width="11" style="1" customWidth="1"/>
    <col min="10762" max="10762" width="13.5703125" style="1" customWidth="1"/>
    <col min="10763" max="10765" width="12.28515625" style="1" customWidth="1"/>
    <col min="10766" max="10766" width="11.42578125" style="1" customWidth="1"/>
    <col min="10767" max="10767" width="16.42578125" style="1" customWidth="1"/>
    <col min="10768" max="10768" width="18" style="1" customWidth="1"/>
    <col min="10769" max="10769" width="19.28515625" style="1" customWidth="1"/>
    <col min="10770" max="10770" width="20.7109375" style="1" customWidth="1"/>
    <col min="10771" max="10775" width="8.85546875" style="1" customWidth="1"/>
    <col min="10776" max="11005" width="8.85546875" style="1"/>
    <col min="11006" max="11006" width="7.28515625" style="1" customWidth="1"/>
    <col min="11007" max="11007" width="39.28515625" style="1" customWidth="1"/>
    <col min="11008" max="11008" width="34.7109375" style="1" customWidth="1"/>
    <col min="11009" max="11009" width="14.42578125" style="1" customWidth="1"/>
    <col min="11010" max="11010" width="14.140625" style="1" customWidth="1"/>
    <col min="11011" max="11011" width="11.7109375" style="1" customWidth="1"/>
    <col min="11012" max="11012" width="9.28515625" style="1" customWidth="1"/>
    <col min="11013" max="11013" width="11.28515625" style="1" customWidth="1"/>
    <col min="11014" max="11017" width="11" style="1" customWidth="1"/>
    <col min="11018" max="11018" width="13.5703125" style="1" customWidth="1"/>
    <col min="11019" max="11021" width="12.28515625" style="1" customWidth="1"/>
    <col min="11022" max="11022" width="11.42578125" style="1" customWidth="1"/>
    <col min="11023" max="11023" width="16.42578125" style="1" customWidth="1"/>
    <col min="11024" max="11024" width="18" style="1" customWidth="1"/>
    <col min="11025" max="11025" width="19.28515625" style="1" customWidth="1"/>
    <col min="11026" max="11026" width="20.7109375" style="1" customWidth="1"/>
    <col min="11027" max="11031" width="8.85546875" style="1" customWidth="1"/>
    <col min="11032" max="11261" width="8.85546875" style="1"/>
    <col min="11262" max="11262" width="7.28515625" style="1" customWidth="1"/>
    <col min="11263" max="11263" width="39.28515625" style="1" customWidth="1"/>
    <col min="11264" max="11264" width="34.7109375" style="1" customWidth="1"/>
    <col min="11265" max="11265" width="14.42578125" style="1" customWidth="1"/>
    <col min="11266" max="11266" width="14.140625" style="1" customWidth="1"/>
    <col min="11267" max="11267" width="11.7109375" style="1" customWidth="1"/>
    <col min="11268" max="11268" width="9.28515625" style="1" customWidth="1"/>
    <col min="11269" max="11269" width="11.28515625" style="1" customWidth="1"/>
    <col min="11270" max="11273" width="11" style="1" customWidth="1"/>
    <col min="11274" max="11274" width="13.5703125" style="1" customWidth="1"/>
    <col min="11275" max="11277" width="12.28515625" style="1" customWidth="1"/>
    <col min="11278" max="11278" width="11.42578125" style="1" customWidth="1"/>
    <col min="11279" max="11279" width="16.42578125" style="1" customWidth="1"/>
    <col min="11280" max="11280" width="18" style="1" customWidth="1"/>
    <col min="11281" max="11281" width="19.28515625" style="1" customWidth="1"/>
    <col min="11282" max="11282" width="20.7109375" style="1" customWidth="1"/>
    <col min="11283" max="11287" width="8.85546875" style="1" customWidth="1"/>
    <col min="11288" max="11517" width="8.85546875" style="1"/>
    <col min="11518" max="11518" width="7.28515625" style="1" customWidth="1"/>
    <col min="11519" max="11519" width="39.28515625" style="1" customWidth="1"/>
    <col min="11520" max="11520" width="34.7109375" style="1" customWidth="1"/>
    <col min="11521" max="11521" width="14.42578125" style="1" customWidth="1"/>
    <col min="11522" max="11522" width="14.140625" style="1" customWidth="1"/>
    <col min="11523" max="11523" width="11.7109375" style="1" customWidth="1"/>
    <col min="11524" max="11524" width="9.28515625" style="1" customWidth="1"/>
    <col min="11525" max="11525" width="11.28515625" style="1" customWidth="1"/>
    <col min="11526" max="11529" width="11" style="1" customWidth="1"/>
    <col min="11530" max="11530" width="13.5703125" style="1" customWidth="1"/>
    <col min="11531" max="11533" width="12.28515625" style="1" customWidth="1"/>
    <col min="11534" max="11534" width="11.42578125" style="1" customWidth="1"/>
    <col min="11535" max="11535" width="16.42578125" style="1" customWidth="1"/>
    <col min="11536" max="11536" width="18" style="1" customWidth="1"/>
    <col min="11537" max="11537" width="19.28515625" style="1" customWidth="1"/>
    <col min="11538" max="11538" width="20.7109375" style="1" customWidth="1"/>
    <col min="11539" max="11543" width="8.85546875" style="1" customWidth="1"/>
    <col min="11544" max="11773" width="8.85546875" style="1"/>
    <col min="11774" max="11774" width="7.28515625" style="1" customWidth="1"/>
    <col min="11775" max="11775" width="39.28515625" style="1" customWidth="1"/>
    <col min="11776" max="11776" width="34.7109375" style="1" customWidth="1"/>
    <col min="11777" max="11777" width="14.42578125" style="1" customWidth="1"/>
    <col min="11778" max="11778" width="14.140625" style="1" customWidth="1"/>
    <col min="11779" max="11779" width="11.7109375" style="1" customWidth="1"/>
    <col min="11780" max="11780" width="9.28515625" style="1" customWidth="1"/>
    <col min="11781" max="11781" width="11.28515625" style="1" customWidth="1"/>
    <col min="11782" max="11785" width="11" style="1" customWidth="1"/>
    <col min="11786" max="11786" width="13.5703125" style="1" customWidth="1"/>
    <col min="11787" max="11789" width="12.28515625" style="1" customWidth="1"/>
    <col min="11790" max="11790" width="11.42578125" style="1" customWidth="1"/>
    <col min="11791" max="11791" width="16.42578125" style="1" customWidth="1"/>
    <col min="11792" max="11792" width="18" style="1" customWidth="1"/>
    <col min="11793" max="11793" width="19.28515625" style="1" customWidth="1"/>
    <col min="11794" max="11794" width="20.7109375" style="1" customWidth="1"/>
    <col min="11795" max="11799" width="8.85546875" style="1" customWidth="1"/>
    <col min="11800" max="12029" width="8.85546875" style="1"/>
    <col min="12030" max="12030" width="7.28515625" style="1" customWidth="1"/>
    <col min="12031" max="12031" width="39.28515625" style="1" customWidth="1"/>
    <col min="12032" max="12032" width="34.7109375" style="1" customWidth="1"/>
    <col min="12033" max="12033" width="14.42578125" style="1" customWidth="1"/>
    <col min="12034" max="12034" width="14.140625" style="1" customWidth="1"/>
    <col min="12035" max="12035" width="11.7109375" style="1" customWidth="1"/>
    <col min="12036" max="12036" width="9.28515625" style="1" customWidth="1"/>
    <col min="12037" max="12037" width="11.28515625" style="1" customWidth="1"/>
    <col min="12038" max="12041" width="11" style="1" customWidth="1"/>
    <col min="12042" max="12042" width="13.5703125" style="1" customWidth="1"/>
    <col min="12043" max="12045" width="12.28515625" style="1" customWidth="1"/>
    <col min="12046" max="12046" width="11.42578125" style="1" customWidth="1"/>
    <col min="12047" max="12047" width="16.42578125" style="1" customWidth="1"/>
    <col min="12048" max="12048" width="18" style="1" customWidth="1"/>
    <col min="12049" max="12049" width="19.28515625" style="1" customWidth="1"/>
    <col min="12050" max="12050" width="20.7109375" style="1" customWidth="1"/>
    <col min="12051" max="12055" width="8.85546875" style="1" customWidth="1"/>
    <col min="12056" max="12285" width="8.85546875" style="1"/>
    <col min="12286" max="12286" width="7.28515625" style="1" customWidth="1"/>
    <col min="12287" max="12287" width="39.28515625" style="1" customWidth="1"/>
    <col min="12288" max="12288" width="34.7109375" style="1" customWidth="1"/>
    <col min="12289" max="12289" width="14.42578125" style="1" customWidth="1"/>
    <col min="12290" max="12290" width="14.140625" style="1" customWidth="1"/>
    <col min="12291" max="12291" width="11.7109375" style="1" customWidth="1"/>
    <col min="12292" max="12292" width="9.28515625" style="1" customWidth="1"/>
    <col min="12293" max="12293" width="11.28515625" style="1" customWidth="1"/>
    <col min="12294" max="12297" width="11" style="1" customWidth="1"/>
    <col min="12298" max="12298" width="13.5703125" style="1" customWidth="1"/>
    <col min="12299" max="12301" width="12.28515625" style="1" customWidth="1"/>
    <col min="12302" max="12302" width="11.42578125" style="1" customWidth="1"/>
    <col min="12303" max="12303" width="16.42578125" style="1" customWidth="1"/>
    <col min="12304" max="12304" width="18" style="1" customWidth="1"/>
    <col min="12305" max="12305" width="19.28515625" style="1" customWidth="1"/>
    <col min="12306" max="12306" width="20.7109375" style="1" customWidth="1"/>
    <col min="12307" max="12311" width="8.85546875" style="1" customWidth="1"/>
    <col min="12312" max="12541" width="8.85546875" style="1"/>
    <col min="12542" max="12542" width="7.28515625" style="1" customWidth="1"/>
    <col min="12543" max="12543" width="39.28515625" style="1" customWidth="1"/>
    <col min="12544" max="12544" width="34.7109375" style="1" customWidth="1"/>
    <col min="12545" max="12545" width="14.42578125" style="1" customWidth="1"/>
    <col min="12546" max="12546" width="14.140625" style="1" customWidth="1"/>
    <col min="12547" max="12547" width="11.7109375" style="1" customWidth="1"/>
    <col min="12548" max="12548" width="9.28515625" style="1" customWidth="1"/>
    <col min="12549" max="12549" width="11.28515625" style="1" customWidth="1"/>
    <col min="12550" max="12553" width="11" style="1" customWidth="1"/>
    <col min="12554" max="12554" width="13.5703125" style="1" customWidth="1"/>
    <col min="12555" max="12557" width="12.28515625" style="1" customWidth="1"/>
    <col min="12558" max="12558" width="11.42578125" style="1" customWidth="1"/>
    <col min="12559" max="12559" width="16.42578125" style="1" customWidth="1"/>
    <col min="12560" max="12560" width="18" style="1" customWidth="1"/>
    <col min="12561" max="12561" width="19.28515625" style="1" customWidth="1"/>
    <col min="12562" max="12562" width="20.7109375" style="1" customWidth="1"/>
    <col min="12563" max="12567" width="8.85546875" style="1" customWidth="1"/>
    <col min="12568" max="12797" width="8.85546875" style="1"/>
    <col min="12798" max="12798" width="7.28515625" style="1" customWidth="1"/>
    <col min="12799" max="12799" width="39.28515625" style="1" customWidth="1"/>
    <col min="12800" max="12800" width="34.7109375" style="1" customWidth="1"/>
    <col min="12801" max="12801" width="14.42578125" style="1" customWidth="1"/>
    <col min="12802" max="12802" width="14.140625" style="1" customWidth="1"/>
    <col min="12803" max="12803" width="11.7109375" style="1" customWidth="1"/>
    <col min="12804" max="12804" width="9.28515625" style="1" customWidth="1"/>
    <col min="12805" max="12805" width="11.28515625" style="1" customWidth="1"/>
    <col min="12806" max="12809" width="11" style="1" customWidth="1"/>
    <col min="12810" max="12810" width="13.5703125" style="1" customWidth="1"/>
    <col min="12811" max="12813" width="12.28515625" style="1" customWidth="1"/>
    <col min="12814" max="12814" width="11.42578125" style="1" customWidth="1"/>
    <col min="12815" max="12815" width="16.42578125" style="1" customWidth="1"/>
    <col min="12816" max="12816" width="18" style="1" customWidth="1"/>
    <col min="12817" max="12817" width="19.28515625" style="1" customWidth="1"/>
    <col min="12818" max="12818" width="20.7109375" style="1" customWidth="1"/>
    <col min="12819" max="12823" width="8.85546875" style="1" customWidth="1"/>
    <col min="12824" max="13053" width="8.85546875" style="1"/>
    <col min="13054" max="13054" width="7.28515625" style="1" customWidth="1"/>
    <col min="13055" max="13055" width="39.28515625" style="1" customWidth="1"/>
    <col min="13056" max="13056" width="34.7109375" style="1" customWidth="1"/>
    <col min="13057" max="13057" width="14.42578125" style="1" customWidth="1"/>
    <col min="13058" max="13058" width="14.140625" style="1" customWidth="1"/>
    <col min="13059" max="13059" width="11.7109375" style="1" customWidth="1"/>
    <col min="13060" max="13060" width="9.28515625" style="1" customWidth="1"/>
    <col min="13061" max="13061" width="11.28515625" style="1" customWidth="1"/>
    <col min="13062" max="13065" width="11" style="1" customWidth="1"/>
    <col min="13066" max="13066" width="13.5703125" style="1" customWidth="1"/>
    <col min="13067" max="13069" width="12.28515625" style="1" customWidth="1"/>
    <col min="13070" max="13070" width="11.42578125" style="1" customWidth="1"/>
    <col min="13071" max="13071" width="16.42578125" style="1" customWidth="1"/>
    <col min="13072" max="13072" width="18" style="1" customWidth="1"/>
    <col min="13073" max="13073" width="19.28515625" style="1" customWidth="1"/>
    <col min="13074" max="13074" width="20.7109375" style="1" customWidth="1"/>
    <col min="13075" max="13079" width="8.85546875" style="1" customWidth="1"/>
    <col min="13080" max="13309" width="8.85546875" style="1"/>
    <col min="13310" max="13310" width="7.28515625" style="1" customWidth="1"/>
    <col min="13311" max="13311" width="39.28515625" style="1" customWidth="1"/>
    <col min="13312" max="13312" width="34.7109375" style="1" customWidth="1"/>
    <col min="13313" max="13313" width="14.42578125" style="1" customWidth="1"/>
    <col min="13314" max="13314" width="14.140625" style="1" customWidth="1"/>
    <col min="13315" max="13315" width="11.7109375" style="1" customWidth="1"/>
    <col min="13316" max="13316" width="9.28515625" style="1" customWidth="1"/>
    <col min="13317" max="13317" width="11.28515625" style="1" customWidth="1"/>
    <col min="13318" max="13321" width="11" style="1" customWidth="1"/>
    <col min="13322" max="13322" width="13.5703125" style="1" customWidth="1"/>
    <col min="13323" max="13325" width="12.28515625" style="1" customWidth="1"/>
    <col min="13326" max="13326" width="11.42578125" style="1" customWidth="1"/>
    <col min="13327" max="13327" width="16.42578125" style="1" customWidth="1"/>
    <col min="13328" max="13328" width="18" style="1" customWidth="1"/>
    <col min="13329" max="13329" width="19.28515625" style="1" customWidth="1"/>
    <col min="13330" max="13330" width="20.7109375" style="1" customWidth="1"/>
    <col min="13331" max="13335" width="8.85546875" style="1" customWidth="1"/>
    <col min="13336" max="13565" width="8.85546875" style="1"/>
    <col min="13566" max="13566" width="7.28515625" style="1" customWidth="1"/>
    <col min="13567" max="13567" width="39.28515625" style="1" customWidth="1"/>
    <col min="13568" max="13568" width="34.7109375" style="1" customWidth="1"/>
    <col min="13569" max="13569" width="14.42578125" style="1" customWidth="1"/>
    <col min="13570" max="13570" width="14.140625" style="1" customWidth="1"/>
    <col min="13571" max="13571" width="11.7109375" style="1" customWidth="1"/>
    <col min="13572" max="13572" width="9.28515625" style="1" customWidth="1"/>
    <col min="13573" max="13573" width="11.28515625" style="1" customWidth="1"/>
    <col min="13574" max="13577" width="11" style="1" customWidth="1"/>
    <col min="13578" max="13578" width="13.5703125" style="1" customWidth="1"/>
    <col min="13579" max="13581" width="12.28515625" style="1" customWidth="1"/>
    <col min="13582" max="13582" width="11.42578125" style="1" customWidth="1"/>
    <col min="13583" max="13583" width="16.42578125" style="1" customWidth="1"/>
    <col min="13584" max="13584" width="18" style="1" customWidth="1"/>
    <col min="13585" max="13585" width="19.28515625" style="1" customWidth="1"/>
    <col min="13586" max="13586" width="20.7109375" style="1" customWidth="1"/>
    <col min="13587" max="13591" width="8.85546875" style="1" customWidth="1"/>
    <col min="13592" max="13821" width="8.85546875" style="1"/>
    <col min="13822" max="13822" width="7.28515625" style="1" customWidth="1"/>
    <col min="13823" max="13823" width="39.28515625" style="1" customWidth="1"/>
    <col min="13824" max="13824" width="34.7109375" style="1" customWidth="1"/>
    <col min="13825" max="13825" width="14.42578125" style="1" customWidth="1"/>
    <col min="13826" max="13826" width="14.140625" style="1" customWidth="1"/>
    <col min="13827" max="13827" width="11.7109375" style="1" customWidth="1"/>
    <col min="13828" max="13828" width="9.28515625" style="1" customWidth="1"/>
    <col min="13829" max="13829" width="11.28515625" style="1" customWidth="1"/>
    <col min="13830" max="13833" width="11" style="1" customWidth="1"/>
    <col min="13834" max="13834" width="13.5703125" style="1" customWidth="1"/>
    <col min="13835" max="13837" width="12.28515625" style="1" customWidth="1"/>
    <col min="13838" max="13838" width="11.42578125" style="1" customWidth="1"/>
    <col min="13839" max="13839" width="16.42578125" style="1" customWidth="1"/>
    <col min="13840" max="13840" width="18" style="1" customWidth="1"/>
    <col min="13841" max="13841" width="19.28515625" style="1" customWidth="1"/>
    <col min="13842" max="13842" width="20.7109375" style="1" customWidth="1"/>
    <col min="13843" max="13847" width="8.85546875" style="1" customWidth="1"/>
    <col min="13848" max="14077" width="8.85546875" style="1"/>
    <col min="14078" max="14078" width="7.28515625" style="1" customWidth="1"/>
    <col min="14079" max="14079" width="39.28515625" style="1" customWidth="1"/>
    <col min="14080" max="14080" width="34.7109375" style="1" customWidth="1"/>
    <col min="14081" max="14081" width="14.42578125" style="1" customWidth="1"/>
    <col min="14082" max="14082" width="14.140625" style="1" customWidth="1"/>
    <col min="14083" max="14083" width="11.7109375" style="1" customWidth="1"/>
    <col min="14084" max="14084" width="9.28515625" style="1" customWidth="1"/>
    <col min="14085" max="14085" width="11.28515625" style="1" customWidth="1"/>
    <col min="14086" max="14089" width="11" style="1" customWidth="1"/>
    <col min="14090" max="14090" width="13.5703125" style="1" customWidth="1"/>
    <col min="14091" max="14093" width="12.28515625" style="1" customWidth="1"/>
    <col min="14094" max="14094" width="11.42578125" style="1" customWidth="1"/>
    <col min="14095" max="14095" width="16.42578125" style="1" customWidth="1"/>
    <col min="14096" max="14096" width="18" style="1" customWidth="1"/>
    <col min="14097" max="14097" width="19.28515625" style="1" customWidth="1"/>
    <col min="14098" max="14098" width="20.7109375" style="1" customWidth="1"/>
    <col min="14099" max="14103" width="8.85546875" style="1" customWidth="1"/>
    <col min="14104" max="14333" width="8.85546875" style="1"/>
    <col min="14334" max="14334" width="7.28515625" style="1" customWidth="1"/>
    <col min="14335" max="14335" width="39.28515625" style="1" customWidth="1"/>
    <col min="14336" max="14336" width="34.7109375" style="1" customWidth="1"/>
    <col min="14337" max="14337" width="14.42578125" style="1" customWidth="1"/>
    <col min="14338" max="14338" width="14.140625" style="1" customWidth="1"/>
    <col min="14339" max="14339" width="11.7109375" style="1" customWidth="1"/>
    <col min="14340" max="14340" width="9.28515625" style="1" customWidth="1"/>
    <col min="14341" max="14341" width="11.28515625" style="1" customWidth="1"/>
    <col min="14342" max="14345" width="11" style="1" customWidth="1"/>
    <col min="14346" max="14346" width="13.5703125" style="1" customWidth="1"/>
    <col min="14347" max="14349" width="12.28515625" style="1" customWidth="1"/>
    <col min="14350" max="14350" width="11.42578125" style="1" customWidth="1"/>
    <col min="14351" max="14351" width="16.42578125" style="1" customWidth="1"/>
    <col min="14352" max="14352" width="18" style="1" customWidth="1"/>
    <col min="14353" max="14353" width="19.28515625" style="1" customWidth="1"/>
    <col min="14354" max="14354" width="20.7109375" style="1" customWidth="1"/>
    <col min="14355" max="14359" width="8.85546875" style="1" customWidth="1"/>
    <col min="14360" max="14589" width="8.85546875" style="1"/>
    <col min="14590" max="14590" width="7.28515625" style="1" customWidth="1"/>
    <col min="14591" max="14591" width="39.28515625" style="1" customWidth="1"/>
    <col min="14592" max="14592" width="34.7109375" style="1" customWidth="1"/>
    <col min="14593" max="14593" width="14.42578125" style="1" customWidth="1"/>
    <col min="14594" max="14594" width="14.140625" style="1" customWidth="1"/>
    <col min="14595" max="14595" width="11.7109375" style="1" customWidth="1"/>
    <col min="14596" max="14596" width="9.28515625" style="1" customWidth="1"/>
    <col min="14597" max="14597" width="11.28515625" style="1" customWidth="1"/>
    <col min="14598" max="14601" width="11" style="1" customWidth="1"/>
    <col min="14602" max="14602" width="13.5703125" style="1" customWidth="1"/>
    <col min="14603" max="14605" width="12.28515625" style="1" customWidth="1"/>
    <col min="14606" max="14606" width="11.42578125" style="1" customWidth="1"/>
    <col min="14607" max="14607" width="16.42578125" style="1" customWidth="1"/>
    <col min="14608" max="14608" width="18" style="1" customWidth="1"/>
    <col min="14609" max="14609" width="19.28515625" style="1" customWidth="1"/>
    <col min="14610" max="14610" width="20.7109375" style="1" customWidth="1"/>
    <col min="14611" max="14615" width="8.85546875" style="1" customWidth="1"/>
    <col min="14616" max="14845" width="8.85546875" style="1"/>
    <col min="14846" max="14846" width="7.28515625" style="1" customWidth="1"/>
    <col min="14847" max="14847" width="39.28515625" style="1" customWidth="1"/>
    <col min="14848" max="14848" width="34.7109375" style="1" customWidth="1"/>
    <col min="14849" max="14849" width="14.42578125" style="1" customWidth="1"/>
    <col min="14850" max="14850" width="14.140625" style="1" customWidth="1"/>
    <col min="14851" max="14851" width="11.7109375" style="1" customWidth="1"/>
    <col min="14852" max="14852" width="9.28515625" style="1" customWidth="1"/>
    <col min="14853" max="14853" width="11.28515625" style="1" customWidth="1"/>
    <col min="14854" max="14857" width="11" style="1" customWidth="1"/>
    <col min="14858" max="14858" width="13.5703125" style="1" customWidth="1"/>
    <col min="14859" max="14861" width="12.28515625" style="1" customWidth="1"/>
    <col min="14862" max="14862" width="11.42578125" style="1" customWidth="1"/>
    <col min="14863" max="14863" width="16.42578125" style="1" customWidth="1"/>
    <col min="14864" max="14864" width="18" style="1" customWidth="1"/>
    <col min="14865" max="14865" width="19.28515625" style="1" customWidth="1"/>
    <col min="14866" max="14866" width="20.7109375" style="1" customWidth="1"/>
    <col min="14867" max="14871" width="8.85546875" style="1" customWidth="1"/>
    <col min="14872" max="15101" width="8.85546875" style="1"/>
    <col min="15102" max="15102" width="7.28515625" style="1" customWidth="1"/>
    <col min="15103" max="15103" width="39.28515625" style="1" customWidth="1"/>
    <col min="15104" max="15104" width="34.7109375" style="1" customWidth="1"/>
    <col min="15105" max="15105" width="14.42578125" style="1" customWidth="1"/>
    <col min="15106" max="15106" width="14.140625" style="1" customWidth="1"/>
    <col min="15107" max="15107" width="11.7109375" style="1" customWidth="1"/>
    <col min="15108" max="15108" width="9.28515625" style="1" customWidth="1"/>
    <col min="15109" max="15109" width="11.28515625" style="1" customWidth="1"/>
    <col min="15110" max="15113" width="11" style="1" customWidth="1"/>
    <col min="15114" max="15114" width="13.5703125" style="1" customWidth="1"/>
    <col min="15115" max="15117" width="12.28515625" style="1" customWidth="1"/>
    <col min="15118" max="15118" width="11.42578125" style="1" customWidth="1"/>
    <col min="15119" max="15119" width="16.42578125" style="1" customWidth="1"/>
    <col min="15120" max="15120" width="18" style="1" customWidth="1"/>
    <col min="15121" max="15121" width="19.28515625" style="1" customWidth="1"/>
    <col min="15122" max="15122" width="20.7109375" style="1" customWidth="1"/>
    <col min="15123" max="15127" width="8.85546875" style="1" customWidth="1"/>
    <col min="15128" max="15357" width="8.85546875" style="1"/>
    <col min="15358" max="15358" width="7.28515625" style="1" customWidth="1"/>
    <col min="15359" max="15359" width="39.28515625" style="1" customWidth="1"/>
    <col min="15360" max="15360" width="34.7109375" style="1" customWidth="1"/>
    <col min="15361" max="15361" width="14.42578125" style="1" customWidth="1"/>
    <col min="15362" max="15362" width="14.140625" style="1" customWidth="1"/>
    <col min="15363" max="15363" width="11.7109375" style="1" customWidth="1"/>
    <col min="15364" max="15364" width="9.28515625" style="1" customWidth="1"/>
    <col min="15365" max="15365" width="11.28515625" style="1" customWidth="1"/>
    <col min="15366" max="15369" width="11" style="1" customWidth="1"/>
    <col min="15370" max="15370" width="13.5703125" style="1" customWidth="1"/>
    <col min="15371" max="15373" width="12.28515625" style="1" customWidth="1"/>
    <col min="15374" max="15374" width="11.42578125" style="1" customWidth="1"/>
    <col min="15375" max="15375" width="16.42578125" style="1" customWidth="1"/>
    <col min="15376" max="15376" width="18" style="1" customWidth="1"/>
    <col min="15377" max="15377" width="19.28515625" style="1" customWidth="1"/>
    <col min="15378" max="15378" width="20.7109375" style="1" customWidth="1"/>
    <col min="15379" max="15383" width="8.85546875" style="1" customWidth="1"/>
    <col min="15384" max="15613" width="8.85546875" style="1"/>
    <col min="15614" max="15614" width="7.28515625" style="1" customWidth="1"/>
    <col min="15615" max="15615" width="39.28515625" style="1" customWidth="1"/>
    <col min="15616" max="15616" width="34.7109375" style="1" customWidth="1"/>
    <col min="15617" max="15617" width="14.42578125" style="1" customWidth="1"/>
    <col min="15618" max="15618" width="14.140625" style="1" customWidth="1"/>
    <col min="15619" max="15619" width="11.7109375" style="1" customWidth="1"/>
    <col min="15620" max="15620" width="9.28515625" style="1" customWidth="1"/>
    <col min="15621" max="15621" width="11.28515625" style="1" customWidth="1"/>
    <col min="15622" max="15625" width="11" style="1" customWidth="1"/>
    <col min="15626" max="15626" width="13.5703125" style="1" customWidth="1"/>
    <col min="15627" max="15629" width="12.28515625" style="1" customWidth="1"/>
    <col min="15630" max="15630" width="11.42578125" style="1" customWidth="1"/>
    <col min="15631" max="15631" width="16.42578125" style="1" customWidth="1"/>
    <col min="15632" max="15632" width="18" style="1" customWidth="1"/>
    <col min="15633" max="15633" width="19.28515625" style="1" customWidth="1"/>
    <col min="15634" max="15634" width="20.7109375" style="1" customWidth="1"/>
    <col min="15635" max="15639" width="8.85546875" style="1" customWidth="1"/>
    <col min="15640" max="15869" width="8.85546875" style="1"/>
    <col min="15870" max="15870" width="7.28515625" style="1" customWidth="1"/>
    <col min="15871" max="15871" width="39.28515625" style="1" customWidth="1"/>
    <col min="15872" max="15872" width="34.7109375" style="1" customWidth="1"/>
    <col min="15873" max="15873" width="14.42578125" style="1" customWidth="1"/>
    <col min="15874" max="15874" width="14.140625" style="1" customWidth="1"/>
    <col min="15875" max="15875" width="11.7109375" style="1" customWidth="1"/>
    <col min="15876" max="15876" width="9.28515625" style="1" customWidth="1"/>
    <col min="15877" max="15877" width="11.28515625" style="1" customWidth="1"/>
    <col min="15878" max="15881" width="11" style="1" customWidth="1"/>
    <col min="15882" max="15882" width="13.5703125" style="1" customWidth="1"/>
    <col min="15883" max="15885" width="12.28515625" style="1" customWidth="1"/>
    <col min="15886" max="15886" width="11.42578125" style="1" customWidth="1"/>
    <col min="15887" max="15887" width="16.42578125" style="1" customWidth="1"/>
    <col min="15888" max="15888" width="18" style="1" customWidth="1"/>
    <col min="15889" max="15889" width="19.28515625" style="1" customWidth="1"/>
    <col min="15890" max="15890" width="20.7109375" style="1" customWidth="1"/>
    <col min="15891" max="15895" width="8.85546875" style="1" customWidth="1"/>
    <col min="15896" max="16125" width="8.85546875" style="1"/>
    <col min="16126" max="16126" width="7.28515625" style="1" customWidth="1"/>
    <col min="16127" max="16127" width="39.28515625" style="1" customWidth="1"/>
    <col min="16128" max="16128" width="34.7109375" style="1" customWidth="1"/>
    <col min="16129" max="16129" width="14.42578125" style="1" customWidth="1"/>
    <col min="16130" max="16130" width="14.140625" style="1" customWidth="1"/>
    <col min="16131" max="16131" width="11.7109375" style="1" customWidth="1"/>
    <col min="16132" max="16132" width="9.28515625" style="1" customWidth="1"/>
    <col min="16133" max="16133" width="11.28515625" style="1" customWidth="1"/>
    <col min="16134" max="16137" width="11" style="1" customWidth="1"/>
    <col min="16138" max="16138" width="13.5703125" style="1" customWidth="1"/>
    <col min="16139" max="16141" width="12.28515625" style="1" customWidth="1"/>
    <col min="16142" max="16142" width="11.42578125" style="1" customWidth="1"/>
    <col min="16143" max="16143" width="16.42578125" style="1" customWidth="1"/>
    <col min="16144" max="16144" width="18" style="1" customWidth="1"/>
    <col min="16145" max="16145" width="19.28515625" style="1" customWidth="1"/>
    <col min="16146" max="16146" width="20.7109375" style="1" customWidth="1"/>
    <col min="16147" max="16151" width="8.85546875" style="1" customWidth="1"/>
    <col min="16152" max="16384" width="8.85546875" style="1"/>
  </cols>
  <sheetData>
    <row r="1" spans="1:20" ht="51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371"/>
    </row>
    <row r="2" spans="1:20" ht="24.6" customHeight="1">
      <c r="A2" s="241"/>
      <c r="D2" s="1"/>
      <c r="E2" s="1"/>
      <c r="F2" s="594" t="s">
        <v>974</v>
      </c>
      <c r="G2" s="594"/>
      <c r="H2" s="594"/>
      <c r="I2" s="441"/>
      <c r="J2" s="441"/>
      <c r="K2" s="441"/>
      <c r="L2" s="441"/>
      <c r="M2" s="1"/>
      <c r="N2" s="1"/>
      <c r="O2" s="1"/>
      <c r="P2" s="1"/>
      <c r="Q2" s="1"/>
    </row>
    <row r="3" spans="1:20" ht="1.5" customHeight="1"/>
    <row r="4" spans="1:20" ht="24" customHeight="1">
      <c r="A4" s="460" t="s">
        <v>1</v>
      </c>
      <c r="B4" s="463" t="s">
        <v>2</v>
      </c>
      <c r="C4" s="466" t="s">
        <v>3</v>
      </c>
      <c r="D4" s="467" t="s">
        <v>4</v>
      </c>
      <c r="E4" s="467" t="s">
        <v>5</v>
      </c>
      <c r="F4" s="467" t="s">
        <v>618</v>
      </c>
      <c r="G4" s="467"/>
      <c r="H4" s="467"/>
      <c r="I4" s="467" t="s">
        <v>6</v>
      </c>
      <c r="J4" s="467"/>
      <c r="K4" s="467"/>
      <c r="L4" s="468" t="s">
        <v>7</v>
      </c>
      <c r="M4" s="456" t="s">
        <v>8</v>
      </c>
      <c r="N4" s="456"/>
      <c r="O4" s="456"/>
      <c r="P4" s="456"/>
      <c r="Q4" s="456"/>
      <c r="R4" s="456"/>
      <c r="S4" s="460" t="s">
        <v>975</v>
      </c>
      <c r="T4" s="460" t="s">
        <v>785</v>
      </c>
    </row>
    <row r="5" spans="1:20" ht="30.75" customHeight="1">
      <c r="A5" s="461"/>
      <c r="B5" s="464"/>
      <c r="C5" s="466"/>
      <c r="D5" s="467"/>
      <c r="E5" s="467"/>
      <c r="F5" s="457" t="s">
        <v>9</v>
      </c>
      <c r="G5" s="470" t="s">
        <v>628</v>
      </c>
      <c r="H5" s="471" t="s">
        <v>10</v>
      </c>
      <c r="I5" s="468">
        <v>300</v>
      </c>
      <c r="J5" s="468">
        <v>200</v>
      </c>
      <c r="K5" s="468" t="s">
        <v>11</v>
      </c>
      <c r="L5" s="469"/>
      <c r="M5" s="457" t="s">
        <v>12</v>
      </c>
      <c r="N5" s="457" t="s">
        <v>6</v>
      </c>
      <c r="O5" s="457"/>
      <c r="P5" s="457"/>
      <c r="Q5" s="468" t="s">
        <v>7</v>
      </c>
      <c r="R5" s="456" t="s">
        <v>786</v>
      </c>
      <c r="S5" s="461"/>
      <c r="T5" s="461"/>
    </row>
    <row r="6" spans="1:20" ht="54" customHeight="1">
      <c r="A6" s="462"/>
      <c r="B6" s="465"/>
      <c r="C6" s="466"/>
      <c r="D6" s="467"/>
      <c r="E6" s="467"/>
      <c r="F6" s="457"/>
      <c r="G6" s="470"/>
      <c r="H6" s="471"/>
      <c r="I6" s="468"/>
      <c r="J6" s="468"/>
      <c r="K6" s="468"/>
      <c r="L6" s="469"/>
      <c r="M6" s="457"/>
      <c r="N6" s="347">
        <v>300</v>
      </c>
      <c r="O6" s="347">
        <v>200</v>
      </c>
      <c r="P6" s="347" t="s">
        <v>11</v>
      </c>
      <c r="Q6" s="468"/>
      <c r="R6" s="456"/>
      <c r="S6" s="462"/>
      <c r="T6" s="462"/>
    </row>
    <row r="7" spans="1:20" ht="12" customHeight="1">
      <c r="A7" s="473" t="s">
        <v>14</v>
      </c>
      <c r="B7" s="474"/>
      <c r="C7" s="474"/>
      <c r="D7" s="7"/>
      <c r="E7" s="7"/>
      <c r="F7" s="7"/>
      <c r="G7" s="7"/>
      <c r="H7" s="9"/>
      <c r="I7" s="9"/>
      <c r="J7" s="9"/>
      <c r="K7" s="9"/>
      <c r="L7" s="9"/>
      <c r="M7" s="246"/>
      <c r="N7" s="246"/>
      <c r="O7" s="246"/>
      <c r="P7" s="246"/>
      <c r="Q7" s="246"/>
      <c r="R7" s="246"/>
      <c r="S7" s="246"/>
      <c r="T7" s="352"/>
    </row>
    <row r="8" spans="1:20" ht="36" customHeight="1">
      <c r="A8" s="595" t="s">
        <v>15</v>
      </c>
      <c r="B8" s="466" t="s">
        <v>16</v>
      </c>
      <c r="C8" s="351" t="s">
        <v>17</v>
      </c>
      <c r="D8" s="356" t="s">
        <v>18</v>
      </c>
      <c r="E8" s="356" t="s">
        <v>19</v>
      </c>
      <c r="F8" s="346" t="s">
        <v>627</v>
      </c>
      <c r="G8" s="359">
        <v>1841</v>
      </c>
      <c r="H8" s="21">
        <v>3240</v>
      </c>
      <c r="I8" s="353">
        <v>3200</v>
      </c>
      <c r="J8" s="353">
        <v>40</v>
      </c>
      <c r="K8" s="353">
        <v>0</v>
      </c>
      <c r="L8" s="353">
        <f>I8+J8+K8</f>
        <v>3240</v>
      </c>
      <c r="M8" s="346">
        <f>N8+O8</f>
        <v>946.59999999999991</v>
      </c>
      <c r="N8" s="346">
        <v>937.3</v>
      </c>
      <c r="O8" s="346">
        <v>9.3000000000000007</v>
      </c>
      <c r="P8" s="346">
        <v>0</v>
      </c>
      <c r="Q8" s="346">
        <f>N8+O8</f>
        <v>946.59999999999991</v>
      </c>
      <c r="R8" s="352">
        <v>166</v>
      </c>
      <c r="S8" s="352">
        <v>150</v>
      </c>
      <c r="T8" s="381"/>
    </row>
    <row r="9" spans="1:20" ht="34.5" customHeight="1">
      <c r="A9" s="595"/>
      <c r="B9" s="466"/>
      <c r="C9" s="351" t="s">
        <v>20</v>
      </c>
      <c r="D9" s="356" t="s">
        <v>21</v>
      </c>
      <c r="E9" s="356" t="s">
        <v>22</v>
      </c>
      <c r="F9" s="346" t="s">
        <v>632</v>
      </c>
      <c r="G9" s="359">
        <v>1</v>
      </c>
      <c r="H9" s="353">
        <v>1248.2</v>
      </c>
      <c r="I9" s="353">
        <v>1248.2</v>
      </c>
      <c r="J9" s="353">
        <v>0</v>
      </c>
      <c r="K9" s="353"/>
      <c r="L9" s="353">
        <f>I9+J9+K9</f>
        <v>1248.2</v>
      </c>
      <c r="M9" s="346">
        <f>Q9</f>
        <v>0</v>
      </c>
      <c r="N9" s="346">
        <v>0</v>
      </c>
      <c r="O9" s="346">
        <v>0</v>
      </c>
      <c r="P9" s="346">
        <v>0</v>
      </c>
      <c r="Q9" s="346">
        <f>O9+N9</f>
        <v>0</v>
      </c>
      <c r="R9" s="352">
        <v>0</v>
      </c>
      <c r="S9" s="352">
        <v>0</v>
      </c>
      <c r="T9" s="352"/>
    </row>
    <row r="10" spans="1:20" s="10" customFormat="1">
      <c r="A10" s="25"/>
      <c r="B10" s="251" t="s">
        <v>23</v>
      </c>
      <c r="C10" s="251"/>
      <c r="D10" s="252"/>
      <c r="E10" s="252"/>
      <c r="F10" s="21"/>
      <c r="G10" s="253"/>
      <c r="H10" s="21">
        <f>H8+H9</f>
        <v>4488.2</v>
      </c>
      <c r="I10" s="21">
        <f t="shared" ref="I10:Q10" si="0">I8+I9</f>
        <v>4448.2</v>
      </c>
      <c r="J10" s="21">
        <f t="shared" si="0"/>
        <v>40</v>
      </c>
      <c r="K10" s="21">
        <f t="shared" si="0"/>
        <v>0</v>
      </c>
      <c r="L10" s="21">
        <f t="shared" si="0"/>
        <v>4488.2</v>
      </c>
      <c r="M10" s="21">
        <f t="shared" si="0"/>
        <v>946.59999999999991</v>
      </c>
      <c r="N10" s="21">
        <f t="shared" si="0"/>
        <v>937.3</v>
      </c>
      <c r="O10" s="21">
        <f t="shared" si="0"/>
        <v>9.3000000000000007</v>
      </c>
      <c r="P10" s="21">
        <f t="shared" si="0"/>
        <v>0</v>
      </c>
      <c r="Q10" s="21">
        <f t="shared" si="0"/>
        <v>946.59999999999991</v>
      </c>
      <c r="R10" s="253"/>
      <c r="S10" s="253"/>
      <c r="T10" s="21"/>
    </row>
    <row r="11" spans="1:20" ht="59.25" customHeight="1">
      <c r="A11" s="246" t="s">
        <v>24</v>
      </c>
      <c r="B11" s="351" t="s">
        <v>25</v>
      </c>
      <c r="C11" s="351" t="s">
        <v>20</v>
      </c>
      <c r="D11" s="356" t="s">
        <v>26</v>
      </c>
      <c r="E11" s="356" t="s">
        <v>27</v>
      </c>
      <c r="F11" s="346" t="s">
        <v>868</v>
      </c>
      <c r="G11" s="359"/>
      <c r="H11" s="348">
        <v>2496.4</v>
      </c>
      <c r="I11" s="348">
        <v>0</v>
      </c>
      <c r="J11" s="348"/>
      <c r="K11" s="348">
        <v>0</v>
      </c>
      <c r="L11" s="353">
        <f>I11+J11+K11</f>
        <v>0</v>
      </c>
      <c r="M11" s="346">
        <f>Q11</f>
        <v>0</v>
      </c>
      <c r="N11" s="346">
        <v>0</v>
      </c>
      <c r="O11" s="346">
        <v>0</v>
      </c>
      <c r="P11" s="346">
        <v>0</v>
      </c>
      <c r="Q11" s="346">
        <f>O11+N11</f>
        <v>0</v>
      </c>
      <c r="R11" s="352">
        <v>0</v>
      </c>
      <c r="S11" s="352">
        <v>0</v>
      </c>
      <c r="T11" s="352"/>
    </row>
    <row r="12" spans="1:20" s="10" customFormat="1">
      <c r="A12" s="25"/>
      <c r="B12" s="251" t="s">
        <v>23</v>
      </c>
      <c r="C12" s="251"/>
      <c r="D12" s="252"/>
      <c r="E12" s="252"/>
      <c r="F12" s="21"/>
      <c r="G12" s="253"/>
      <c r="H12" s="256">
        <f>SUM(H11)</f>
        <v>2496.4</v>
      </c>
      <c r="I12" s="256">
        <f t="shared" ref="I12:Q12" si="1">SUM(I11)</f>
        <v>0</v>
      </c>
      <c r="J12" s="256">
        <f t="shared" si="1"/>
        <v>0</v>
      </c>
      <c r="K12" s="256">
        <f t="shared" si="1"/>
        <v>0</v>
      </c>
      <c r="L12" s="256">
        <f t="shared" si="1"/>
        <v>0</v>
      </c>
      <c r="M12" s="256">
        <f t="shared" si="1"/>
        <v>0</v>
      </c>
      <c r="N12" s="256">
        <f t="shared" si="1"/>
        <v>0</v>
      </c>
      <c r="O12" s="256">
        <f t="shared" si="1"/>
        <v>0</v>
      </c>
      <c r="P12" s="256">
        <f t="shared" si="1"/>
        <v>0</v>
      </c>
      <c r="Q12" s="256">
        <f t="shared" si="1"/>
        <v>0</v>
      </c>
      <c r="R12" s="257">
        <f>R11</f>
        <v>0</v>
      </c>
      <c r="S12" s="257">
        <f>S11</f>
        <v>0</v>
      </c>
      <c r="T12" s="21"/>
    </row>
    <row r="13" spans="1:20" ht="36">
      <c r="A13" s="246" t="s">
        <v>28</v>
      </c>
      <c r="B13" s="351" t="s">
        <v>29</v>
      </c>
      <c r="C13" s="351" t="s">
        <v>30</v>
      </c>
      <c r="D13" s="356" t="s">
        <v>31</v>
      </c>
      <c r="E13" s="356" t="s">
        <v>32</v>
      </c>
      <c r="F13" s="346"/>
      <c r="G13" s="359">
        <v>0</v>
      </c>
      <c r="H13" s="353">
        <f>L13</f>
        <v>0</v>
      </c>
      <c r="I13" s="348"/>
      <c r="J13" s="348"/>
      <c r="K13" s="348">
        <v>0</v>
      </c>
      <c r="L13" s="348">
        <f>I13+J13+K13</f>
        <v>0</v>
      </c>
      <c r="M13" s="346">
        <f>Q13</f>
        <v>0</v>
      </c>
      <c r="N13" s="346">
        <v>0</v>
      </c>
      <c r="O13" s="346">
        <v>0</v>
      </c>
      <c r="P13" s="346">
        <v>0</v>
      </c>
      <c r="Q13" s="346">
        <f>N13+O13</f>
        <v>0</v>
      </c>
      <c r="R13" s="352">
        <v>0</v>
      </c>
      <c r="S13" s="352">
        <v>0</v>
      </c>
      <c r="T13" s="352"/>
    </row>
    <row r="14" spans="1:20" s="10" customFormat="1" ht="12.75" customHeight="1">
      <c r="A14" s="25"/>
      <c r="B14" s="251" t="s">
        <v>23</v>
      </c>
      <c r="C14" s="251"/>
      <c r="D14" s="252"/>
      <c r="E14" s="252"/>
      <c r="F14" s="21"/>
      <c r="G14" s="253"/>
      <c r="H14" s="256">
        <f>SUM(H13)</f>
        <v>0</v>
      </c>
      <c r="I14" s="256">
        <f t="shared" ref="I14:Q14" si="2">SUM(I13)</f>
        <v>0</v>
      </c>
      <c r="J14" s="256">
        <f t="shared" si="2"/>
        <v>0</v>
      </c>
      <c r="K14" s="256">
        <f t="shared" si="2"/>
        <v>0</v>
      </c>
      <c r="L14" s="256">
        <f t="shared" si="2"/>
        <v>0</v>
      </c>
      <c r="M14" s="256">
        <f t="shared" si="2"/>
        <v>0</v>
      </c>
      <c r="N14" s="256">
        <f t="shared" si="2"/>
        <v>0</v>
      </c>
      <c r="O14" s="256">
        <f t="shared" si="2"/>
        <v>0</v>
      </c>
      <c r="P14" s="256">
        <f t="shared" si="2"/>
        <v>0</v>
      </c>
      <c r="Q14" s="256">
        <f t="shared" si="2"/>
        <v>0</v>
      </c>
      <c r="R14" s="257">
        <f>R13</f>
        <v>0</v>
      </c>
      <c r="S14" s="257">
        <f>S13</f>
        <v>0</v>
      </c>
      <c r="T14" s="21"/>
    </row>
    <row r="15" spans="1:20" s="10" customFormat="1" ht="36">
      <c r="A15" s="463" t="s">
        <v>33</v>
      </c>
      <c r="B15" s="354" t="s">
        <v>783</v>
      </c>
      <c r="C15" s="397" t="s">
        <v>17</v>
      </c>
      <c r="D15" s="366" t="s">
        <v>18</v>
      </c>
      <c r="E15" s="366" t="s">
        <v>19</v>
      </c>
      <c r="F15" s="289" t="s">
        <v>627</v>
      </c>
      <c r="G15" s="359">
        <v>1841</v>
      </c>
      <c r="H15" s="256">
        <v>34785.699999999997</v>
      </c>
      <c r="I15" s="256">
        <v>34360.699999999997</v>
      </c>
      <c r="J15" s="256">
        <v>425</v>
      </c>
      <c r="K15" s="256"/>
      <c r="L15" s="256">
        <f t="shared" ref="L15" si="3">I15+J15+K15</f>
        <v>34785.699999999997</v>
      </c>
      <c r="M15" s="256">
        <f>Q15</f>
        <v>13890.800000000001</v>
      </c>
      <c r="N15" s="348">
        <v>13754.7</v>
      </c>
      <c r="O15" s="348">
        <v>136.1</v>
      </c>
      <c r="P15" s="256"/>
      <c r="Q15" s="256">
        <f>N15+O15+P15</f>
        <v>13890.800000000001</v>
      </c>
      <c r="R15" s="265">
        <v>2176</v>
      </c>
      <c r="S15" s="265">
        <v>2074</v>
      </c>
      <c r="T15" s="382"/>
    </row>
    <row r="16" spans="1:20" ht="24">
      <c r="A16" s="464"/>
      <c r="B16" s="466" t="s">
        <v>34</v>
      </c>
      <c r="C16" s="351" t="s">
        <v>35</v>
      </c>
      <c r="D16" s="356" t="s">
        <v>36</v>
      </c>
      <c r="E16" s="356" t="s">
        <v>37</v>
      </c>
      <c r="F16" s="346"/>
      <c r="G16" s="345"/>
      <c r="H16" s="353">
        <f>L16</f>
        <v>0</v>
      </c>
      <c r="I16" s="350"/>
      <c r="J16" s="350"/>
      <c r="K16" s="259">
        <v>0</v>
      </c>
      <c r="L16" s="348">
        <f>I16+J16+K16</f>
        <v>0</v>
      </c>
      <c r="M16" s="346">
        <f>N16+O16</f>
        <v>0</v>
      </c>
      <c r="N16" s="346">
        <v>0</v>
      </c>
      <c r="O16" s="346">
        <v>0</v>
      </c>
      <c r="P16" s="346">
        <v>0</v>
      </c>
      <c r="Q16" s="346">
        <f>M16</f>
        <v>0</v>
      </c>
      <c r="R16" s="345" t="s">
        <v>38</v>
      </c>
      <c r="S16" s="345" t="s">
        <v>38</v>
      </c>
      <c r="T16" s="352"/>
    </row>
    <row r="17" spans="1:20">
      <c r="A17" s="464"/>
      <c r="B17" s="466"/>
      <c r="C17" s="351" t="s">
        <v>39</v>
      </c>
      <c r="D17" s="472" t="s">
        <v>40</v>
      </c>
      <c r="E17" s="472" t="s">
        <v>41</v>
      </c>
      <c r="F17" s="346"/>
      <c r="G17" s="359"/>
      <c r="H17" s="353">
        <f>L17</f>
        <v>0</v>
      </c>
      <c r="I17" s="350"/>
      <c r="J17" s="350"/>
      <c r="K17" s="259">
        <v>0</v>
      </c>
      <c r="L17" s="348">
        <f>I17+J17+K17</f>
        <v>0</v>
      </c>
      <c r="M17" s="346">
        <f>Q17</f>
        <v>0</v>
      </c>
      <c r="N17" s="346"/>
      <c r="O17" s="346"/>
      <c r="P17" s="346"/>
      <c r="Q17" s="346">
        <f>N17+O17</f>
        <v>0</v>
      </c>
      <c r="R17" s="352">
        <v>0</v>
      </c>
      <c r="S17" s="352">
        <v>0</v>
      </c>
      <c r="T17" s="352"/>
    </row>
    <row r="18" spans="1:20">
      <c r="A18" s="464"/>
      <c r="B18" s="466"/>
      <c r="C18" s="351" t="s">
        <v>42</v>
      </c>
      <c r="D18" s="472"/>
      <c r="E18" s="472"/>
      <c r="F18" s="346"/>
      <c r="G18" s="359"/>
      <c r="H18" s="353">
        <f>L18</f>
        <v>0</v>
      </c>
      <c r="I18" s="350"/>
      <c r="J18" s="350"/>
      <c r="K18" s="259">
        <v>0</v>
      </c>
      <c r="L18" s="348">
        <f>I18+J18+K18</f>
        <v>0</v>
      </c>
      <c r="M18" s="346">
        <f>Q18</f>
        <v>0</v>
      </c>
      <c r="N18" s="346"/>
      <c r="O18" s="346"/>
      <c r="P18" s="346"/>
      <c r="Q18" s="346">
        <f>N18+O18</f>
        <v>0</v>
      </c>
      <c r="R18" s="352">
        <v>0</v>
      </c>
      <c r="S18" s="352">
        <v>0</v>
      </c>
      <c r="T18" s="352"/>
    </row>
    <row r="19" spans="1:20" ht="36">
      <c r="A19" s="464"/>
      <c r="B19" s="466"/>
      <c r="C19" s="351" t="s">
        <v>43</v>
      </c>
      <c r="D19" s="472" t="s">
        <v>44</v>
      </c>
      <c r="E19" s="472" t="s">
        <v>45</v>
      </c>
      <c r="F19" s="346"/>
      <c r="G19" s="359"/>
      <c r="H19" s="353">
        <f>L19</f>
        <v>0</v>
      </c>
      <c r="I19" s="350"/>
      <c r="J19" s="350"/>
      <c r="K19" s="259">
        <v>0</v>
      </c>
      <c r="L19" s="348">
        <f>I19+J19+K19</f>
        <v>0</v>
      </c>
      <c r="M19" s="346">
        <f>Q19</f>
        <v>0</v>
      </c>
      <c r="N19" s="346"/>
      <c r="O19" s="346"/>
      <c r="P19" s="346"/>
      <c r="Q19" s="346">
        <f>N19+O19</f>
        <v>0</v>
      </c>
      <c r="R19" s="352">
        <v>0</v>
      </c>
      <c r="S19" s="352">
        <v>0</v>
      </c>
      <c r="T19" s="352"/>
    </row>
    <row r="20" spans="1:20" ht="24">
      <c r="A20" s="465"/>
      <c r="B20" s="466"/>
      <c r="C20" s="351" t="s">
        <v>46</v>
      </c>
      <c r="D20" s="472"/>
      <c r="E20" s="472"/>
      <c r="F20" s="346"/>
      <c r="G20" s="359"/>
      <c r="H20" s="353">
        <f>L20</f>
        <v>0</v>
      </c>
      <c r="I20" s="260"/>
      <c r="J20" s="260"/>
      <c r="K20" s="261">
        <v>0</v>
      </c>
      <c r="L20" s="348">
        <f>I20+J20+K20</f>
        <v>0</v>
      </c>
      <c r="M20" s="346">
        <f>Q20</f>
        <v>0</v>
      </c>
      <c r="N20" s="346"/>
      <c r="O20" s="346"/>
      <c r="P20" s="346"/>
      <c r="Q20" s="346">
        <f>N20+O20</f>
        <v>0</v>
      </c>
      <c r="R20" s="352">
        <v>0</v>
      </c>
      <c r="S20" s="352">
        <v>0</v>
      </c>
      <c r="T20" s="352"/>
    </row>
    <row r="21" spans="1:20" s="10" customFormat="1">
      <c r="A21" s="25"/>
      <c r="B21" s="251" t="s">
        <v>23</v>
      </c>
      <c r="C21" s="251"/>
      <c r="D21" s="252"/>
      <c r="E21" s="252"/>
      <c r="F21" s="21"/>
      <c r="G21" s="253"/>
      <c r="H21" s="21">
        <f>H15+H16+H17+H18+H19+H20</f>
        <v>34785.699999999997</v>
      </c>
      <c r="I21" s="21">
        <f t="shared" ref="I21:Q21" si="4">I15+I16+I17+I18+I19+I20</f>
        <v>34360.699999999997</v>
      </c>
      <c r="J21" s="21">
        <f t="shared" si="4"/>
        <v>425</v>
      </c>
      <c r="K21" s="21">
        <f t="shared" si="4"/>
        <v>0</v>
      </c>
      <c r="L21" s="21">
        <f t="shared" si="4"/>
        <v>34785.699999999997</v>
      </c>
      <c r="M21" s="21">
        <f t="shared" si="4"/>
        <v>13890.800000000001</v>
      </c>
      <c r="N21" s="21">
        <f t="shared" si="4"/>
        <v>13754.7</v>
      </c>
      <c r="O21" s="21">
        <f t="shared" si="4"/>
        <v>136.1</v>
      </c>
      <c r="P21" s="21">
        <f t="shared" si="4"/>
        <v>0</v>
      </c>
      <c r="Q21" s="21">
        <f t="shared" si="4"/>
        <v>13890.800000000001</v>
      </c>
      <c r="R21" s="21">
        <f>R15+R16+R17+R18+R19+R20</f>
        <v>2176</v>
      </c>
      <c r="S21" s="21">
        <f>S15+S16+S17+S18+S19+S20</f>
        <v>2074</v>
      </c>
      <c r="T21" s="21"/>
    </row>
    <row r="22" spans="1:20" ht="51.75" customHeight="1">
      <c r="A22" s="246" t="s">
        <v>47</v>
      </c>
      <c r="B22" s="351" t="s">
        <v>787</v>
      </c>
      <c r="C22" s="351" t="s">
        <v>20</v>
      </c>
      <c r="D22" s="356" t="s">
        <v>21</v>
      </c>
      <c r="E22" s="356" t="s">
        <v>48</v>
      </c>
      <c r="F22" s="346" t="s">
        <v>630</v>
      </c>
      <c r="G22" s="359">
        <v>2</v>
      </c>
      <c r="H22" s="353">
        <v>3211</v>
      </c>
      <c r="I22" s="348">
        <v>3211</v>
      </c>
      <c r="J22" s="348"/>
      <c r="K22" s="348">
        <v>0</v>
      </c>
      <c r="L22" s="353">
        <f>I22+J22+K22</f>
        <v>3211</v>
      </c>
      <c r="M22" s="346">
        <f>N22+O22</f>
        <v>0</v>
      </c>
      <c r="N22" s="346">
        <v>0</v>
      </c>
      <c r="O22" s="346">
        <v>0</v>
      </c>
      <c r="P22" s="346">
        <v>0</v>
      </c>
      <c r="Q22" s="346">
        <f>N22+O22</f>
        <v>0</v>
      </c>
      <c r="R22" s="352">
        <v>0</v>
      </c>
      <c r="S22" s="352">
        <v>0</v>
      </c>
      <c r="T22" s="352"/>
    </row>
    <row r="23" spans="1:20" s="10" customFormat="1">
      <c r="A23" s="383"/>
      <c r="B23" s="384" t="s">
        <v>23</v>
      </c>
      <c r="C23" s="251"/>
      <c r="D23" s="252"/>
      <c r="E23" s="252"/>
      <c r="F23" s="21"/>
      <c r="G23" s="253"/>
      <c r="H23" s="256">
        <f>H22</f>
        <v>3211</v>
      </c>
      <c r="I23" s="256">
        <f t="shared" ref="I23:Q23" si="5">I22</f>
        <v>3211</v>
      </c>
      <c r="J23" s="256">
        <f t="shared" si="5"/>
        <v>0</v>
      </c>
      <c r="K23" s="256">
        <f t="shared" si="5"/>
        <v>0</v>
      </c>
      <c r="L23" s="256">
        <f t="shared" si="5"/>
        <v>3211</v>
      </c>
      <c r="M23" s="256">
        <f t="shared" si="5"/>
        <v>0</v>
      </c>
      <c r="N23" s="256">
        <f t="shared" si="5"/>
        <v>0</v>
      </c>
      <c r="O23" s="256">
        <f t="shared" si="5"/>
        <v>0</v>
      </c>
      <c r="P23" s="256">
        <f t="shared" si="5"/>
        <v>0</v>
      </c>
      <c r="Q23" s="256">
        <f t="shared" si="5"/>
        <v>0</v>
      </c>
      <c r="R23" s="257">
        <f>R22</f>
        <v>0</v>
      </c>
      <c r="S23" s="257">
        <f>S22</f>
        <v>0</v>
      </c>
      <c r="T23" s="21"/>
    </row>
    <row r="24" spans="1:20">
      <c r="A24" s="598" t="s">
        <v>49</v>
      </c>
      <c r="B24" s="463"/>
      <c r="C24" s="460" t="s">
        <v>50</v>
      </c>
      <c r="D24" s="596"/>
      <c r="E24" s="596" t="s">
        <v>51</v>
      </c>
      <c r="F24" s="398" t="s">
        <v>869</v>
      </c>
      <c r="G24" s="359">
        <v>300</v>
      </c>
      <c r="H24" s="256">
        <v>42831</v>
      </c>
      <c r="I24" s="348">
        <v>42831</v>
      </c>
      <c r="J24" s="348">
        <v>0</v>
      </c>
      <c r="K24" s="348">
        <v>0</v>
      </c>
      <c r="L24" s="348">
        <f>K24+J24+I24</f>
        <v>42831</v>
      </c>
      <c r="M24" s="280">
        <f>Q24</f>
        <v>17037.2</v>
      </c>
      <c r="N24" s="346">
        <v>17037.2</v>
      </c>
      <c r="O24" s="346"/>
      <c r="P24" s="346"/>
      <c r="Q24" s="346">
        <f>P24+O24+N24</f>
        <v>17037.2</v>
      </c>
      <c r="R24" s="460" t="s">
        <v>976</v>
      </c>
      <c r="S24" s="460" t="s">
        <v>977</v>
      </c>
      <c r="T24" s="352" t="s">
        <v>978</v>
      </c>
    </row>
    <row r="25" spans="1:20">
      <c r="A25" s="599"/>
      <c r="B25" s="464"/>
      <c r="C25" s="461"/>
      <c r="D25" s="601"/>
      <c r="E25" s="601"/>
      <c r="F25" s="398" t="s">
        <v>870</v>
      </c>
      <c r="G25" s="359">
        <v>250</v>
      </c>
      <c r="H25" s="256">
        <v>53538.7</v>
      </c>
      <c r="I25" s="348">
        <v>53538.7</v>
      </c>
      <c r="J25" s="348">
        <v>0</v>
      </c>
      <c r="K25" s="348">
        <v>0</v>
      </c>
      <c r="L25" s="348">
        <f t="shared" ref="L25:L26" si="6">K25+J25+I25</f>
        <v>53538.7</v>
      </c>
      <c r="M25" s="280">
        <f t="shared" ref="M25:M26" si="7">Q25</f>
        <v>14830.7</v>
      </c>
      <c r="N25" s="346">
        <v>14830.7</v>
      </c>
      <c r="O25" s="346"/>
      <c r="P25" s="346"/>
      <c r="Q25" s="346">
        <f t="shared" ref="Q25:Q26" si="8">P25+O25+N25</f>
        <v>14830.7</v>
      </c>
      <c r="R25" s="461"/>
      <c r="S25" s="461"/>
      <c r="T25" s="352" t="s">
        <v>979</v>
      </c>
    </row>
    <row r="26" spans="1:20">
      <c r="A26" s="599"/>
      <c r="B26" s="464"/>
      <c r="C26" s="462"/>
      <c r="D26" s="597"/>
      <c r="E26" s="597"/>
      <c r="F26" s="398" t="s">
        <v>871</v>
      </c>
      <c r="G26" s="359">
        <v>1045</v>
      </c>
      <c r="H26" s="256">
        <v>298353.3</v>
      </c>
      <c r="I26" s="348">
        <v>298353.3</v>
      </c>
      <c r="J26" s="348">
        <v>0</v>
      </c>
      <c r="K26" s="348">
        <v>0</v>
      </c>
      <c r="L26" s="348">
        <f t="shared" si="6"/>
        <v>298353.3</v>
      </c>
      <c r="M26" s="280">
        <f t="shared" si="7"/>
        <v>100129.4</v>
      </c>
      <c r="N26" s="346">
        <v>100129.4</v>
      </c>
      <c r="O26" s="346"/>
      <c r="P26" s="346"/>
      <c r="Q26" s="346">
        <f t="shared" si="8"/>
        <v>100129.4</v>
      </c>
      <c r="R26" s="462"/>
      <c r="S26" s="462"/>
      <c r="T26" s="352" t="s">
        <v>980</v>
      </c>
    </row>
    <row r="27" spans="1:20" s="5" customFormat="1" ht="36">
      <c r="A27" s="600"/>
      <c r="B27" s="465"/>
      <c r="C27" s="354" t="s">
        <v>634</v>
      </c>
      <c r="D27" s="360"/>
      <c r="E27" s="360" t="s">
        <v>635</v>
      </c>
      <c r="F27" s="353" t="s">
        <v>872</v>
      </c>
      <c r="G27" s="353" t="s">
        <v>873</v>
      </c>
      <c r="H27" s="348">
        <v>19315.099999999999</v>
      </c>
      <c r="I27" s="348">
        <v>19315.099999999999</v>
      </c>
      <c r="J27" s="348">
        <f t="shared" ref="J27:K27" si="9">SUM(J24)</f>
        <v>0</v>
      </c>
      <c r="K27" s="348">
        <f t="shared" si="9"/>
        <v>0</v>
      </c>
      <c r="L27" s="348">
        <f>K27+J27+I27</f>
        <v>19315.099999999999</v>
      </c>
      <c r="M27" s="348">
        <f>Q27</f>
        <v>3863.9119999999998</v>
      </c>
      <c r="N27" s="348">
        <v>3863.9119999999998</v>
      </c>
      <c r="O27" s="348">
        <f t="shared" ref="O27:P27" si="10">SUM(O24)</f>
        <v>0</v>
      </c>
      <c r="P27" s="348">
        <f t="shared" si="10"/>
        <v>0</v>
      </c>
      <c r="Q27" s="346">
        <f>P27+O27+N27</f>
        <v>3863.9119999999998</v>
      </c>
      <c r="R27" s="399" t="s">
        <v>981</v>
      </c>
      <c r="S27" s="400" t="s">
        <v>982</v>
      </c>
      <c r="T27" s="353"/>
    </row>
    <row r="28" spans="1:20" s="5" customFormat="1">
      <c r="A28" s="261"/>
      <c r="B28" s="251" t="s">
        <v>23</v>
      </c>
      <c r="C28" s="354"/>
      <c r="D28" s="360"/>
      <c r="E28" s="360"/>
      <c r="F28" s="353"/>
      <c r="G28" s="353"/>
      <c r="H28" s="256">
        <f>H24+H25+H26+H27</f>
        <v>414038.1</v>
      </c>
      <c r="I28" s="256">
        <f t="shared" ref="I28:Q28" si="11">I24+I25+I26+I27</f>
        <v>414038.1</v>
      </c>
      <c r="J28" s="256">
        <f t="shared" si="11"/>
        <v>0</v>
      </c>
      <c r="K28" s="256">
        <f t="shared" si="11"/>
        <v>0</v>
      </c>
      <c r="L28" s="256">
        <f t="shared" si="11"/>
        <v>414038.1</v>
      </c>
      <c r="M28" s="256">
        <f t="shared" si="11"/>
        <v>135861.212</v>
      </c>
      <c r="N28" s="256">
        <f t="shared" si="11"/>
        <v>135861.212</v>
      </c>
      <c r="O28" s="256">
        <f t="shared" si="11"/>
        <v>0</v>
      </c>
      <c r="P28" s="256">
        <f t="shared" si="11"/>
        <v>0</v>
      </c>
      <c r="Q28" s="256">
        <f t="shared" si="11"/>
        <v>135861.212</v>
      </c>
      <c r="R28" s="257"/>
      <c r="S28" s="257"/>
      <c r="T28" s="353"/>
    </row>
    <row r="29" spans="1:20" ht="24">
      <c r="A29" s="595" t="s">
        <v>52</v>
      </c>
      <c r="B29" s="466" t="s">
        <v>788</v>
      </c>
      <c r="C29" s="351" t="s">
        <v>17</v>
      </c>
      <c r="D29" s="356" t="s">
        <v>18</v>
      </c>
      <c r="E29" s="356" t="s">
        <v>19</v>
      </c>
      <c r="F29" s="346" t="s">
        <v>627</v>
      </c>
      <c r="G29" s="359">
        <v>9</v>
      </c>
      <c r="H29" s="21">
        <v>505</v>
      </c>
      <c r="I29" s="21">
        <v>500</v>
      </c>
      <c r="J29" s="21">
        <v>5</v>
      </c>
      <c r="K29" s="21">
        <v>0</v>
      </c>
      <c r="L29" s="21">
        <f>I29+J29+K29</f>
        <v>505</v>
      </c>
      <c r="M29" s="346">
        <f>Q29</f>
        <v>109.1</v>
      </c>
      <c r="N29" s="361">
        <v>108</v>
      </c>
      <c r="O29" s="361">
        <v>1.1000000000000001</v>
      </c>
      <c r="P29" s="346"/>
      <c r="Q29" s="346">
        <f>N29+O29+P29</f>
        <v>109.1</v>
      </c>
      <c r="R29" s="352">
        <v>11</v>
      </c>
      <c r="S29" s="352">
        <v>11</v>
      </c>
      <c r="T29" s="352"/>
    </row>
    <row r="30" spans="1:20" ht="24">
      <c r="A30" s="595"/>
      <c r="B30" s="466"/>
      <c r="C30" s="329" t="s">
        <v>54</v>
      </c>
      <c r="D30" s="472" t="s">
        <v>55</v>
      </c>
      <c r="E30" s="472" t="s">
        <v>56</v>
      </c>
      <c r="F30" s="267"/>
      <c r="G30" s="268"/>
      <c r="H30" s="360">
        <f>L30</f>
        <v>0</v>
      </c>
      <c r="I30" s="360"/>
      <c r="J30" s="360"/>
      <c r="K30" s="360">
        <v>0</v>
      </c>
      <c r="L30" s="353">
        <f>I30+J30+K30</f>
        <v>0</v>
      </c>
      <c r="M30" s="346">
        <f>Q30</f>
        <v>0</v>
      </c>
      <c r="N30" s="346"/>
      <c r="O30" s="346"/>
      <c r="P30" s="346"/>
      <c r="Q30" s="346">
        <f>N30+O30</f>
        <v>0</v>
      </c>
      <c r="R30" s="352">
        <v>0</v>
      </c>
      <c r="S30" s="352">
        <v>0</v>
      </c>
      <c r="T30" s="352"/>
    </row>
    <row r="31" spans="1:20">
      <c r="A31" s="595"/>
      <c r="B31" s="466"/>
      <c r="C31" s="329" t="s">
        <v>57</v>
      </c>
      <c r="D31" s="472"/>
      <c r="E31" s="472"/>
      <c r="F31" s="267"/>
      <c r="G31" s="358"/>
      <c r="H31" s="360">
        <f>L31</f>
        <v>0</v>
      </c>
      <c r="I31" s="360"/>
      <c r="J31" s="360"/>
      <c r="K31" s="360">
        <v>0</v>
      </c>
      <c r="L31" s="353">
        <f>I31+J31+K31</f>
        <v>0</v>
      </c>
      <c r="M31" s="346">
        <f>Q31</f>
        <v>0</v>
      </c>
      <c r="N31" s="346"/>
      <c r="O31" s="346"/>
      <c r="P31" s="346"/>
      <c r="Q31" s="346">
        <f>N31+O31</f>
        <v>0</v>
      </c>
      <c r="R31" s="352">
        <v>0</v>
      </c>
      <c r="S31" s="352">
        <v>0</v>
      </c>
      <c r="T31" s="352"/>
    </row>
    <row r="32" spans="1:20" ht="24">
      <c r="A32" s="595"/>
      <c r="B32" s="466"/>
      <c r="C32" s="329" t="s">
        <v>58</v>
      </c>
      <c r="D32" s="472"/>
      <c r="E32" s="472"/>
      <c r="F32" s="358"/>
      <c r="G32" s="268"/>
      <c r="H32" s="360">
        <f>L32</f>
        <v>0</v>
      </c>
      <c r="I32" s="360"/>
      <c r="J32" s="360"/>
      <c r="K32" s="360">
        <v>0</v>
      </c>
      <c r="L32" s="353">
        <f>I32+J32+K32</f>
        <v>0</v>
      </c>
      <c r="M32" s="346">
        <f>Q32</f>
        <v>0</v>
      </c>
      <c r="N32" s="346"/>
      <c r="O32" s="346"/>
      <c r="P32" s="346"/>
      <c r="Q32" s="346">
        <f>N32+O32</f>
        <v>0</v>
      </c>
      <c r="R32" s="352">
        <v>0</v>
      </c>
      <c r="S32" s="352">
        <v>0</v>
      </c>
      <c r="T32" s="352"/>
    </row>
    <row r="33" spans="1:20" s="10" customFormat="1">
      <c r="A33" s="25"/>
      <c r="B33" s="251" t="s">
        <v>23</v>
      </c>
      <c r="C33" s="330"/>
      <c r="D33" s="252"/>
      <c r="E33" s="252"/>
      <c r="F33" s="252"/>
      <c r="G33" s="252"/>
      <c r="H33" s="252">
        <f>SUM(H29:H32)</f>
        <v>505</v>
      </c>
      <c r="I33" s="252">
        <f t="shared" ref="I33:Q33" si="12">SUM(I29:I32)</f>
        <v>500</v>
      </c>
      <c r="J33" s="252">
        <f t="shared" si="12"/>
        <v>5</v>
      </c>
      <c r="K33" s="252">
        <f t="shared" si="12"/>
        <v>0</v>
      </c>
      <c r="L33" s="252">
        <f t="shared" si="12"/>
        <v>505</v>
      </c>
      <c r="M33" s="252">
        <f t="shared" si="12"/>
        <v>109.1</v>
      </c>
      <c r="N33" s="252">
        <f t="shared" si="12"/>
        <v>108</v>
      </c>
      <c r="O33" s="252">
        <f t="shared" si="12"/>
        <v>1.1000000000000001</v>
      </c>
      <c r="P33" s="252">
        <f t="shared" si="12"/>
        <v>0</v>
      </c>
      <c r="Q33" s="252">
        <f t="shared" si="12"/>
        <v>109.1</v>
      </c>
      <c r="R33" s="270"/>
      <c r="S33" s="270"/>
      <c r="T33" s="21"/>
    </row>
    <row r="34" spans="1:20" ht="24">
      <c r="A34" s="595" t="s">
        <v>59</v>
      </c>
      <c r="B34" s="466" t="s">
        <v>60</v>
      </c>
      <c r="C34" s="351" t="s">
        <v>61</v>
      </c>
      <c r="D34" s="472" t="s">
        <v>62</v>
      </c>
      <c r="E34" s="596" t="s">
        <v>64</v>
      </c>
      <c r="F34" s="267" t="s">
        <v>715</v>
      </c>
      <c r="G34" s="271">
        <v>813</v>
      </c>
      <c r="H34" s="272">
        <f>I34+J34</f>
        <v>46410.1</v>
      </c>
      <c r="I34" s="272">
        <v>45950.1</v>
      </c>
      <c r="J34" s="272">
        <v>460</v>
      </c>
      <c r="K34" s="349">
        <v>0</v>
      </c>
      <c r="L34" s="349">
        <f>I34+J34+K34</f>
        <v>46410.1</v>
      </c>
      <c r="M34" s="346">
        <f>Q34</f>
        <v>15841.355</v>
      </c>
      <c r="N34" s="260">
        <v>15751.126</v>
      </c>
      <c r="O34" s="260">
        <v>90.228999999999999</v>
      </c>
      <c r="P34" s="346">
        <v>0</v>
      </c>
      <c r="Q34" s="346">
        <f>N34+O34+P34</f>
        <v>15841.355</v>
      </c>
      <c r="R34" s="352">
        <v>633</v>
      </c>
      <c r="S34" s="352">
        <v>103</v>
      </c>
      <c r="T34" s="352"/>
    </row>
    <row r="35" spans="1:20" ht="24">
      <c r="A35" s="595"/>
      <c r="B35" s="466"/>
      <c r="C35" s="351" t="s">
        <v>65</v>
      </c>
      <c r="D35" s="472"/>
      <c r="E35" s="597"/>
      <c r="F35" s="267" t="s">
        <v>716</v>
      </c>
      <c r="G35" s="271">
        <v>7</v>
      </c>
      <c r="H35" s="274">
        <f>L35</f>
        <v>1000</v>
      </c>
      <c r="I35" s="274">
        <v>0</v>
      </c>
      <c r="J35" s="274">
        <v>0</v>
      </c>
      <c r="K35" s="274">
        <v>1000</v>
      </c>
      <c r="L35" s="274">
        <v>1000</v>
      </c>
      <c r="M35" s="346">
        <f>Q35</f>
        <v>282.00799999999998</v>
      </c>
      <c r="N35" s="346">
        <v>0</v>
      </c>
      <c r="O35" s="346">
        <v>0</v>
      </c>
      <c r="P35" s="260">
        <v>282.00799999999998</v>
      </c>
      <c r="Q35" s="346">
        <f>N35+O35+P35</f>
        <v>282.00799999999998</v>
      </c>
      <c r="R35" s="352">
        <v>3</v>
      </c>
      <c r="S35" s="352">
        <v>3</v>
      </c>
      <c r="T35" s="352"/>
    </row>
    <row r="36" spans="1:20" ht="48">
      <c r="A36" s="595"/>
      <c r="B36" s="351" t="s">
        <v>66</v>
      </c>
      <c r="C36" s="351" t="s">
        <v>67</v>
      </c>
      <c r="D36" s="356"/>
      <c r="E36" s="356" t="s">
        <v>68</v>
      </c>
      <c r="F36" s="345"/>
      <c r="G36" s="268"/>
      <c r="H36" s="349">
        <f>L36</f>
        <v>0</v>
      </c>
      <c r="I36" s="275"/>
      <c r="J36" s="275"/>
      <c r="K36" s="275">
        <v>0</v>
      </c>
      <c r="L36" s="349">
        <f>I36+J36+K36</f>
        <v>0</v>
      </c>
      <c r="M36" s="346">
        <f>Q36</f>
        <v>0</v>
      </c>
      <c r="N36" s="346"/>
      <c r="O36" s="346"/>
      <c r="P36" s="346"/>
      <c r="Q36" s="346">
        <f>N36+O36+P36</f>
        <v>0</v>
      </c>
      <c r="R36" s="352">
        <v>0</v>
      </c>
      <c r="S36" s="352">
        <v>0</v>
      </c>
      <c r="T36" s="352"/>
    </row>
    <row r="37" spans="1:20" s="10" customFormat="1">
      <c r="A37" s="25"/>
      <c r="B37" s="251" t="s">
        <v>23</v>
      </c>
      <c r="C37" s="251"/>
      <c r="D37" s="252"/>
      <c r="E37" s="252"/>
      <c r="F37" s="252"/>
      <c r="G37" s="252"/>
      <c r="H37" s="276">
        <f t="shared" ref="H37:Q37" si="13">SUM(H34:H36)</f>
        <v>47410.1</v>
      </c>
      <c r="I37" s="276">
        <f t="shared" si="13"/>
        <v>45950.1</v>
      </c>
      <c r="J37" s="276">
        <f t="shared" si="13"/>
        <v>460</v>
      </c>
      <c r="K37" s="276">
        <f t="shared" si="13"/>
        <v>1000</v>
      </c>
      <c r="L37" s="276">
        <f t="shared" si="13"/>
        <v>47410.1</v>
      </c>
      <c r="M37" s="276">
        <f t="shared" si="13"/>
        <v>16123.362999999999</v>
      </c>
      <c r="N37" s="276">
        <f t="shared" si="13"/>
        <v>15751.126</v>
      </c>
      <c r="O37" s="276">
        <f t="shared" si="13"/>
        <v>90.228999999999999</v>
      </c>
      <c r="P37" s="276">
        <f t="shared" si="13"/>
        <v>282.00799999999998</v>
      </c>
      <c r="Q37" s="276">
        <f t="shared" si="13"/>
        <v>16123.362999999999</v>
      </c>
      <c r="R37" s="276"/>
      <c r="S37" s="276"/>
      <c r="T37" s="21"/>
    </row>
    <row r="38" spans="1:20" ht="24">
      <c r="A38" s="246" t="s">
        <v>69</v>
      </c>
      <c r="B38" s="351" t="s">
        <v>70</v>
      </c>
      <c r="C38" s="351" t="s">
        <v>71</v>
      </c>
      <c r="D38" s="356" t="s">
        <v>72</v>
      </c>
      <c r="E38" s="356" t="s">
        <v>73</v>
      </c>
      <c r="F38" s="345" t="s">
        <v>876</v>
      </c>
      <c r="G38" s="359">
        <v>205</v>
      </c>
      <c r="H38" s="360">
        <v>3253.8</v>
      </c>
      <c r="I38" s="348">
        <v>3215.8</v>
      </c>
      <c r="J38" s="348">
        <v>38</v>
      </c>
      <c r="K38" s="348">
        <v>0</v>
      </c>
      <c r="L38" s="348">
        <f>I38+J38+K38</f>
        <v>3253.8</v>
      </c>
      <c r="M38" s="346">
        <f>Q38</f>
        <v>3221.1</v>
      </c>
      <c r="N38" s="346">
        <v>3189.9</v>
      </c>
      <c r="O38" s="346">
        <v>31.2</v>
      </c>
      <c r="P38" s="346">
        <v>0</v>
      </c>
      <c r="Q38" s="346">
        <f>O38+N38</f>
        <v>3221.1</v>
      </c>
      <c r="R38" s="352">
        <v>203</v>
      </c>
      <c r="S38" s="352">
        <v>0</v>
      </c>
      <c r="T38" s="352"/>
    </row>
    <row r="39" spans="1:20" s="10" customFormat="1">
      <c r="A39" s="25"/>
      <c r="B39" s="251" t="s">
        <v>23</v>
      </c>
      <c r="C39" s="251"/>
      <c r="D39" s="252"/>
      <c r="E39" s="252"/>
      <c r="F39" s="21"/>
      <c r="G39" s="21"/>
      <c r="H39" s="256">
        <f>SUM(H38)</f>
        <v>3253.8</v>
      </c>
      <c r="I39" s="256">
        <f t="shared" ref="I39:Q39" si="14">SUM(I38)</f>
        <v>3215.8</v>
      </c>
      <c r="J39" s="256">
        <f t="shared" si="14"/>
        <v>38</v>
      </c>
      <c r="K39" s="256">
        <f t="shared" si="14"/>
        <v>0</v>
      </c>
      <c r="L39" s="256">
        <f t="shared" si="14"/>
        <v>3253.8</v>
      </c>
      <c r="M39" s="256">
        <f t="shared" si="14"/>
        <v>3221.1</v>
      </c>
      <c r="N39" s="256">
        <f t="shared" si="14"/>
        <v>3189.9</v>
      </c>
      <c r="O39" s="256">
        <f t="shared" si="14"/>
        <v>31.2</v>
      </c>
      <c r="P39" s="256">
        <f t="shared" si="14"/>
        <v>0</v>
      </c>
      <c r="Q39" s="256">
        <f t="shared" si="14"/>
        <v>3221.1</v>
      </c>
      <c r="R39" s="256"/>
      <c r="S39" s="256"/>
      <c r="T39" s="21"/>
    </row>
    <row r="40" spans="1:20" s="14" customFormat="1" ht="27.75" customHeight="1">
      <c r="A40" s="478" t="s">
        <v>730</v>
      </c>
      <c r="B40" s="469"/>
      <c r="C40" s="469"/>
      <c r="D40" s="355"/>
      <c r="E40" s="355"/>
      <c r="F40" s="16"/>
      <c r="G40" s="16"/>
      <c r="H40" s="25"/>
      <c r="I40" s="25"/>
      <c r="J40" s="25"/>
      <c r="K40" s="25"/>
      <c r="L40" s="25"/>
      <c r="M40" s="346"/>
      <c r="N40" s="346"/>
      <c r="O40" s="346"/>
      <c r="P40" s="346"/>
      <c r="Q40" s="346"/>
      <c r="R40" s="352"/>
      <c r="S40" s="352"/>
      <c r="T40" s="355"/>
    </row>
    <row r="41" spans="1:20" ht="47.25" customHeight="1">
      <c r="A41" s="246" t="s">
        <v>15</v>
      </c>
      <c r="B41" s="351" t="s">
        <v>74</v>
      </c>
      <c r="C41" s="351" t="s">
        <v>75</v>
      </c>
      <c r="D41" s="356" t="s">
        <v>76</v>
      </c>
      <c r="E41" s="356" t="s">
        <v>77</v>
      </c>
      <c r="F41" s="345" t="s">
        <v>637</v>
      </c>
      <c r="G41" s="359">
        <v>2</v>
      </c>
      <c r="H41" s="360">
        <v>36.200000000000003</v>
      </c>
      <c r="I41" s="348">
        <v>35.799999999999997</v>
      </c>
      <c r="J41" s="348">
        <v>0.4</v>
      </c>
      <c r="K41" s="348">
        <v>0</v>
      </c>
      <c r="L41" s="348">
        <f>I41+J41+K41</f>
        <v>36.199999999999996</v>
      </c>
      <c r="M41" s="346">
        <f>Q41</f>
        <v>13.173</v>
      </c>
      <c r="N41" s="346">
        <v>11.872999999999999</v>
      </c>
      <c r="O41" s="346">
        <v>1.3</v>
      </c>
      <c r="P41" s="346">
        <v>0</v>
      </c>
      <c r="Q41" s="346">
        <f>O41+N41</f>
        <v>13.173</v>
      </c>
      <c r="R41" s="352">
        <v>2</v>
      </c>
      <c r="S41" s="352">
        <v>2</v>
      </c>
      <c r="T41" s="352"/>
    </row>
    <row r="42" spans="1:20" s="10" customFormat="1">
      <c r="A42" s="25"/>
      <c r="B42" s="251" t="s">
        <v>23</v>
      </c>
      <c r="C42" s="251"/>
      <c r="D42" s="252"/>
      <c r="E42" s="252"/>
      <c r="F42" s="21"/>
      <c r="G42" s="21"/>
      <c r="H42" s="256">
        <f>SUM(H41)</f>
        <v>36.200000000000003</v>
      </c>
      <c r="I42" s="256">
        <f t="shared" ref="I42:Q42" si="15">SUM(I41)</f>
        <v>35.799999999999997</v>
      </c>
      <c r="J42" s="256">
        <f t="shared" si="15"/>
        <v>0.4</v>
      </c>
      <c r="K42" s="256">
        <f t="shared" si="15"/>
        <v>0</v>
      </c>
      <c r="L42" s="256">
        <f t="shared" si="15"/>
        <v>36.199999999999996</v>
      </c>
      <c r="M42" s="256">
        <f t="shared" si="15"/>
        <v>13.173</v>
      </c>
      <c r="N42" s="256">
        <f t="shared" si="15"/>
        <v>11.872999999999999</v>
      </c>
      <c r="O42" s="256">
        <f t="shared" si="15"/>
        <v>1.3</v>
      </c>
      <c r="P42" s="256">
        <f t="shared" si="15"/>
        <v>0</v>
      </c>
      <c r="Q42" s="256">
        <f t="shared" si="15"/>
        <v>13.173</v>
      </c>
      <c r="R42" s="256"/>
      <c r="S42" s="256"/>
      <c r="T42" s="21"/>
    </row>
    <row r="43" spans="1:20" s="5" customFormat="1" ht="84">
      <c r="A43" s="261" t="s">
        <v>24</v>
      </c>
      <c r="B43" s="354" t="s">
        <v>789</v>
      </c>
      <c r="C43" s="354" t="s">
        <v>78</v>
      </c>
      <c r="D43" s="356"/>
      <c r="E43" s="356" t="s">
        <v>79</v>
      </c>
      <c r="F43" s="346"/>
      <c r="G43" s="352"/>
      <c r="H43" s="360">
        <f>L43</f>
        <v>27090.7</v>
      </c>
      <c r="I43" s="348">
        <v>27090.7</v>
      </c>
      <c r="J43" s="348"/>
      <c r="K43" s="348">
        <v>0</v>
      </c>
      <c r="L43" s="348">
        <f>I43+K43+K43</f>
        <v>27090.7</v>
      </c>
      <c r="M43" s="346">
        <f>Q43</f>
        <v>22930.103999999999</v>
      </c>
      <c r="N43" s="346">
        <v>22930.103999999999</v>
      </c>
      <c r="O43" s="346">
        <v>0</v>
      </c>
      <c r="P43" s="346">
        <v>0</v>
      </c>
      <c r="Q43" s="346">
        <f>N43+O43+P43</f>
        <v>22930.103999999999</v>
      </c>
      <c r="R43" s="352">
        <f>3300</f>
        <v>3300</v>
      </c>
      <c r="S43" s="352">
        <v>3245</v>
      </c>
      <c r="T43" s="353"/>
    </row>
    <row r="44" spans="1:20" s="10" customFormat="1">
      <c r="A44" s="25"/>
      <c r="B44" s="251" t="s">
        <v>23</v>
      </c>
      <c r="C44" s="251"/>
      <c r="D44" s="21"/>
      <c r="E44" s="21"/>
      <c r="F44" s="256">
        <f>F42</f>
        <v>0</v>
      </c>
      <c r="G44" s="256">
        <f>G42</f>
        <v>0</v>
      </c>
      <c r="H44" s="256">
        <f>H43</f>
        <v>27090.7</v>
      </c>
      <c r="I44" s="256">
        <f t="shared" ref="I44:Q44" si="16">I43</f>
        <v>27090.7</v>
      </c>
      <c r="J44" s="256">
        <f t="shared" si="16"/>
        <v>0</v>
      </c>
      <c r="K44" s="256">
        <f t="shared" si="16"/>
        <v>0</v>
      </c>
      <c r="L44" s="256">
        <f t="shared" si="16"/>
        <v>27090.7</v>
      </c>
      <c r="M44" s="256">
        <f t="shared" si="16"/>
        <v>22930.103999999999</v>
      </c>
      <c r="N44" s="256">
        <f t="shared" si="16"/>
        <v>22930.103999999999</v>
      </c>
      <c r="O44" s="256">
        <f t="shared" si="16"/>
        <v>0</v>
      </c>
      <c r="P44" s="256">
        <f t="shared" si="16"/>
        <v>0</v>
      </c>
      <c r="Q44" s="256">
        <f t="shared" si="16"/>
        <v>22930.103999999999</v>
      </c>
      <c r="R44" s="256"/>
      <c r="S44" s="256"/>
      <c r="T44" s="21"/>
    </row>
    <row r="45" spans="1:20" s="5" customFormat="1" ht="32.25" customHeight="1">
      <c r="A45" s="261" t="s">
        <v>15</v>
      </c>
      <c r="B45" s="354" t="s">
        <v>80</v>
      </c>
      <c r="C45" s="354" t="s">
        <v>81</v>
      </c>
      <c r="D45" s="360" t="s">
        <v>82</v>
      </c>
      <c r="E45" s="360" t="s">
        <v>83</v>
      </c>
      <c r="F45" s="277">
        <v>23.757999999999999</v>
      </c>
      <c r="G45" s="359">
        <v>426</v>
      </c>
      <c r="H45" s="348">
        <v>121354.5</v>
      </c>
      <c r="I45" s="348">
        <v>121354.5</v>
      </c>
      <c r="J45" s="348"/>
      <c r="K45" s="348">
        <v>0</v>
      </c>
      <c r="L45" s="348">
        <f>I45+J45+K45</f>
        <v>121354.5</v>
      </c>
      <c r="M45" s="346">
        <f>Q45</f>
        <v>39417.966999999997</v>
      </c>
      <c r="N45" s="346">
        <v>39417.966999999997</v>
      </c>
      <c r="O45" s="346">
        <v>0</v>
      </c>
      <c r="P45" s="346">
        <v>0</v>
      </c>
      <c r="Q45" s="346">
        <f>N45+O45+P45</f>
        <v>39417.966999999997</v>
      </c>
      <c r="R45" s="352" t="s">
        <v>983</v>
      </c>
      <c r="S45" s="352" t="s">
        <v>984</v>
      </c>
      <c r="T45" s="353"/>
    </row>
    <row r="46" spans="1:20" s="10" customFormat="1">
      <c r="A46" s="25"/>
      <c r="B46" s="251" t="s">
        <v>23</v>
      </c>
      <c r="C46" s="251"/>
      <c r="D46" s="21"/>
      <c r="E46" s="21"/>
      <c r="F46" s="21"/>
      <c r="G46" s="21"/>
      <c r="H46" s="21">
        <f>H45</f>
        <v>121354.5</v>
      </c>
      <c r="I46" s="21">
        <f t="shared" ref="I46:Q46" si="17">I45</f>
        <v>121354.5</v>
      </c>
      <c r="J46" s="21">
        <f t="shared" si="17"/>
        <v>0</v>
      </c>
      <c r="K46" s="21">
        <f t="shared" si="17"/>
        <v>0</v>
      </c>
      <c r="L46" s="21">
        <f t="shared" si="17"/>
        <v>121354.5</v>
      </c>
      <c r="M46" s="21">
        <f t="shared" si="17"/>
        <v>39417.966999999997</v>
      </c>
      <c r="N46" s="21">
        <f t="shared" si="17"/>
        <v>39417.966999999997</v>
      </c>
      <c r="O46" s="21">
        <f t="shared" si="17"/>
        <v>0</v>
      </c>
      <c r="P46" s="21">
        <f t="shared" si="17"/>
        <v>0</v>
      </c>
      <c r="Q46" s="21">
        <f t="shared" si="17"/>
        <v>39417.966999999997</v>
      </c>
      <c r="R46" s="21"/>
      <c r="S46" s="21"/>
      <c r="T46" s="21"/>
    </row>
    <row r="47" spans="1:20" ht="16.5" customHeight="1">
      <c r="A47" s="478" t="s">
        <v>84</v>
      </c>
      <c r="B47" s="478"/>
      <c r="C47" s="478"/>
      <c r="D47" s="352"/>
      <c r="E47" s="352"/>
      <c r="F47" s="16"/>
      <c r="G47" s="16"/>
      <c r="H47" s="25"/>
      <c r="I47" s="25"/>
      <c r="J47" s="25"/>
      <c r="K47" s="25"/>
      <c r="L47" s="25"/>
      <c r="M47" s="346"/>
      <c r="N47" s="346"/>
      <c r="O47" s="346"/>
      <c r="P47" s="346"/>
      <c r="Q47" s="346"/>
      <c r="R47" s="352"/>
      <c r="S47" s="352"/>
      <c r="T47" s="352"/>
    </row>
    <row r="48" spans="1:20" ht="27" customHeight="1">
      <c r="A48" s="352" t="s">
        <v>1</v>
      </c>
      <c r="B48" s="352" t="s">
        <v>85</v>
      </c>
      <c r="C48" s="352" t="s">
        <v>86</v>
      </c>
      <c r="D48" s="355"/>
      <c r="E48" s="355"/>
      <c r="F48" s="346" t="s">
        <v>9</v>
      </c>
      <c r="G48" s="359"/>
      <c r="H48" s="353"/>
      <c r="I48" s="353"/>
      <c r="J48" s="353"/>
      <c r="K48" s="353"/>
      <c r="L48" s="353"/>
      <c r="M48" s="346"/>
      <c r="N48" s="346"/>
      <c r="O48" s="346"/>
      <c r="P48" s="346"/>
      <c r="Q48" s="346"/>
      <c r="R48" s="352"/>
      <c r="S48" s="352"/>
      <c r="T48" s="352"/>
    </row>
    <row r="49" spans="1:20" ht="56.25" customHeight="1">
      <c r="A49" s="246" t="s">
        <v>15</v>
      </c>
      <c r="B49" s="351" t="s">
        <v>87</v>
      </c>
      <c r="C49" s="351" t="s">
        <v>88</v>
      </c>
      <c r="D49" s="356" t="s">
        <v>89</v>
      </c>
      <c r="E49" s="356" t="s">
        <v>90</v>
      </c>
      <c r="F49" s="346" t="s">
        <v>638</v>
      </c>
      <c r="G49" s="359">
        <v>8</v>
      </c>
      <c r="H49" s="360">
        <v>921.6</v>
      </c>
      <c r="I49" s="348">
        <v>921.6</v>
      </c>
      <c r="J49" s="348"/>
      <c r="K49" s="348">
        <v>0</v>
      </c>
      <c r="L49" s="348">
        <f>I49+J49+K49</f>
        <v>921.6</v>
      </c>
      <c r="M49" s="346">
        <f>Q49</f>
        <v>298.89600000000002</v>
      </c>
      <c r="N49" s="346">
        <v>298.89600000000002</v>
      </c>
      <c r="O49" s="346">
        <v>0</v>
      </c>
      <c r="P49" s="346">
        <v>0</v>
      </c>
      <c r="Q49" s="346">
        <f>N49+O49</f>
        <v>298.89600000000002</v>
      </c>
      <c r="R49" s="352">
        <v>9</v>
      </c>
      <c r="S49" s="352">
        <v>8</v>
      </c>
      <c r="T49" s="352"/>
    </row>
    <row r="50" spans="1:20" s="14" customFormat="1" ht="16.5" customHeight="1">
      <c r="A50" s="16"/>
      <c r="B50" s="278" t="s">
        <v>23</v>
      </c>
      <c r="C50" s="278"/>
      <c r="D50" s="279"/>
      <c r="E50" s="279"/>
      <c r="F50" s="280"/>
      <c r="G50" s="281"/>
      <c r="H50" s="256">
        <f>SUM(H49)</f>
        <v>921.6</v>
      </c>
      <c r="I50" s="256">
        <f t="shared" ref="I50:Q50" si="18">SUM(I49)</f>
        <v>921.6</v>
      </c>
      <c r="J50" s="256">
        <f t="shared" si="18"/>
        <v>0</v>
      </c>
      <c r="K50" s="256">
        <f t="shared" si="18"/>
        <v>0</v>
      </c>
      <c r="L50" s="256">
        <f t="shared" si="18"/>
        <v>921.6</v>
      </c>
      <c r="M50" s="256">
        <f t="shared" si="18"/>
        <v>298.89600000000002</v>
      </c>
      <c r="N50" s="256">
        <f t="shared" si="18"/>
        <v>298.89600000000002</v>
      </c>
      <c r="O50" s="256">
        <f t="shared" si="18"/>
        <v>0</v>
      </c>
      <c r="P50" s="256">
        <f t="shared" si="18"/>
        <v>0</v>
      </c>
      <c r="Q50" s="256">
        <f t="shared" si="18"/>
        <v>298.89600000000002</v>
      </c>
      <c r="R50" s="256"/>
      <c r="S50" s="256"/>
      <c r="T50" s="355"/>
    </row>
    <row r="51" spans="1:20">
      <c r="A51" s="478" t="s">
        <v>91</v>
      </c>
      <c r="B51" s="478"/>
      <c r="C51" s="478"/>
      <c r="D51" s="16"/>
      <c r="E51" s="16"/>
      <c r="F51" s="16"/>
      <c r="G51" s="16"/>
      <c r="H51" s="25"/>
      <c r="I51" s="25"/>
      <c r="J51" s="25"/>
      <c r="K51" s="25"/>
      <c r="L51" s="25"/>
      <c r="M51" s="346"/>
      <c r="N51" s="346"/>
      <c r="O51" s="346"/>
      <c r="P51" s="346"/>
      <c r="Q51" s="346"/>
      <c r="R51" s="352"/>
      <c r="S51" s="352"/>
      <c r="T51" s="352"/>
    </row>
    <row r="52" spans="1:20" ht="109.5" customHeight="1">
      <c r="A52" s="246" t="s">
        <v>15</v>
      </c>
      <c r="B52" s="351" t="s">
        <v>92</v>
      </c>
      <c r="C52" s="351" t="s">
        <v>93</v>
      </c>
      <c r="D52" s="356" t="s">
        <v>94</v>
      </c>
      <c r="E52" s="356" t="s">
        <v>95</v>
      </c>
      <c r="F52" s="346" t="s">
        <v>639</v>
      </c>
      <c r="G52" s="359">
        <v>110</v>
      </c>
      <c r="H52" s="360">
        <v>8023</v>
      </c>
      <c r="I52" s="348">
        <v>7920</v>
      </c>
      <c r="J52" s="348">
        <v>103</v>
      </c>
      <c r="K52" s="348">
        <v>0</v>
      </c>
      <c r="L52" s="348">
        <f>J52+I52+K52</f>
        <v>8023</v>
      </c>
      <c r="M52" s="346">
        <f>Q52</f>
        <v>905.38300000000004</v>
      </c>
      <c r="N52" s="346">
        <v>896.54300000000001</v>
      </c>
      <c r="O52" s="346">
        <v>8.84</v>
      </c>
      <c r="P52" s="346">
        <v>0</v>
      </c>
      <c r="Q52" s="346">
        <f>N52+O52</f>
        <v>905.38300000000004</v>
      </c>
      <c r="R52" s="352" t="s">
        <v>985</v>
      </c>
      <c r="S52" s="352" t="s">
        <v>986</v>
      </c>
      <c r="T52" s="352"/>
    </row>
    <row r="53" spans="1:20" s="10" customFormat="1">
      <c r="A53" s="25"/>
      <c r="B53" s="251" t="s">
        <v>23</v>
      </c>
      <c r="C53" s="251"/>
      <c r="D53" s="252"/>
      <c r="E53" s="252"/>
      <c r="F53" s="21"/>
      <c r="G53" s="21"/>
      <c r="H53" s="256">
        <f>SUM(H52)</f>
        <v>8023</v>
      </c>
      <c r="I53" s="256">
        <f t="shared" ref="I53:Q53" si="19">SUM(I52)</f>
        <v>7920</v>
      </c>
      <c r="J53" s="256">
        <f t="shared" si="19"/>
        <v>103</v>
      </c>
      <c r="K53" s="256">
        <f t="shared" si="19"/>
        <v>0</v>
      </c>
      <c r="L53" s="256">
        <f t="shared" si="19"/>
        <v>8023</v>
      </c>
      <c r="M53" s="256">
        <f t="shared" si="19"/>
        <v>905.38300000000004</v>
      </c>
      <c r="N53" s="256">
        <f t="shared" si="19"/>
        <v>896.54300000000001</v>
      </c>
      <c r="O53" s="256">
        <f t="shared" si="19"/>
        <v>8.84</v>
      </c>
      <c r="P53" s="256">
        <f t="shared" si="19"/>
        <v>0</v>
      </c>
      <c r="Q53" s="256">
        <f t="shared" si="19"/>
        <v>905.38300000000004</v>
      </c>
      <c r="R53" s="256"/>
      <c r="S53" s="256"/>
      <c r="T53" s="21"/>
    </row>
    <row r="54" spans="1:20" ht="36">
      <c r="A54" s="351" t="s">
        <v>24</v>
      </c>
      <c r="B54" s="351" t="s">
        <v>96</v>
      </c>
      <c r="C54" s="351" t="s">
        <v>97</v>
      </c>
      <c r="D54" s="356" t="s">
        <v>98</v>
      </c>
      <c r="E54" s="356" t="s">
        <v>99</v>
      </c>
      <c r="F54" s="346">
        <v>0</v>
      </c>
      <c r="G54" s="359">
        <v>0</v>
      </c>
      <c r="H54" s="360">
        <f>L54</f>
        <v>0</v>
      </c>
      <c r="I54" s="348">
        <v>0</v>
      </c>
      <c r="J54" s="348">
        <v>0</v>
      </c>
      <c r="K54" s="348"/>
      <c r="L54" s="348">
        <f>I54+J54+K54</f>
        <v>0</v>
      </c>
      <c r="M54" s="346">
        <f>Q54</f>
        <v>0</v>
      </c>
      <c r="N54" s="346">
        <v>0</v>
      </c>
      <c r="O54" s="346">
        <v>0</v>
      </c>
      <c r="P54" s="346">
        <v>0</v>
      </c>
      <c r="Q54" s="346">
        <f>N54+O54+P54</f>
        <v>0</v>
      </c>
      <c r="R54" s="352">
        <v>0</v>
      </c>
      <c r="S54" s="352">
        <v>0</v>
      </c>
      <c r="T54" s="352"/>
    </row>
    <row r="55" spans="1:20" s="10" customFormat="1">
      <c r="A55" s="25"/>
      <c r="B55" s="251" t="s">
        <v>23</v>
      </c>
      <c r="C55" s="251"/>
      <c r="D55" s="252"/>
      <c r="E55" s="252"/>
      <c r="F55" s="21"/>
      <c r="G55" s="21"/>
      <c r="H55" s="256">
        <f>SUM(H54:H54)</f>
        <v>0</v>
      </c>
      <c r="I55" s="256">
        <f t="shared" ref="I55:Q55" si="20">SUM(I54:I54)</f>
        <v>0</v>
      </c>
      <c r="J55" s="256">
        <f t="shared" si="20"/>
        <v>0</v>
      </c>
      <c r="K55" s="256">
        <f t="shared" si="20"/>
        <v>0</v>
      </c>
      <c r="L55" s="256">
        <f t="shared" si="20"/>
        <v>0</v>
      </c>
      <c r="M55" s="256">
        <f t="shared" si="20"/>
        <v>0</v>
      </c>
      <c r="N55" s="256">
        <f t="shared" si="20"/>
        <v>0</v>
      </c>
      <c r="O55" s="256">
        <f t="shared" si="20"/>
        <v>0</v>
      </c>
      <c r="P55" s="256">
        <f t="shared" si="20"/>
        <v>0</v>
      </c>
      <c r="Q55" s="256">
        <f t="shared" si="20"/>
        <v>0</v>
      </c>
      <c r="R55" s="256"/>
      <c r="S55" s="256"/>
      <c r="T55" s="21"/>
    </row>
    <row r="56" spans="1:20" ht="48" customHeight="1">
      <c r="A56" s="595" t="s">
        <v>28</v>
      </c>
      <c r="B56" s="246" t="s">
        <v>100</v>
      </c>
      <c r="C56" s="368" t="s">
        <v>101</v>
      </c>
      <c r="D56" s="366" t="s">
        <v>102</v>
      </c>
      <c r="E56" s="366" t="s">
        <v>103</v>
      </c>
      <c r="F56" s="346">
        <v>1.8</v>
      </c>
      <c r="G56" s="359">
        <v>2884</v>
      </c>
      <c r="H56" s="360">
        <v>5191.2</v>
      </c>
      <c r="I56" s="348"/>
      <c r="J56" s="348"/>
      <c r="K56" s="348">
        <v>5191.2</v>
      </c>
      <c r="L56" s="348">
        <f>I56+J56+K56</f>
        <v>5191.2</v>
      </c>
      <c r="M56" s="346">
        <f>Q56</f>
        <v>1620</v>
      </c>
      <c r="N56" s="346">
        <v>0</v>
      </c>
      <c r="O56" s="346">
        <v>0</v>
      </c>
      <c r="P56" s="346">
        <v>1620</v>
      </c>
      <c r="Q56" s="346">
        <f>N56+O56+P56</f>
        <v>1620</v>
      </c>
      <c r="R56" s="352">
        <v>470</v>
      </c>
      <c r="S56" s="352">
        <v>272</v>
      </c>
      <c r="T56" s="352"/>
    </row>
    <row r="57" spans="1:20" ht="34.5" customHeight="1">
      <c r="A57" s="595"/>
      <c r="B57" s="401" t="s">
        <v>790</v>
      </c>
      <c r="C57" s="368" t="s">
        <v>104</v>
      </c>
      <c r="D57" s="356" t="s">
        <v>105</v>
      </c>
      <c r="E57" s="356" t="s">
        <v>106</v>
      </c>
      <c r="F57" s="346">
        <v>3</v>
      </c>
      <c r="G57" s="283">
        <v>204</v>
      </c>
      <c r="H57" s="360">
        <v>7419</v>
      </c>
      <c r="I57" s="353">
        <v>7344</v>
      </c>
      <c r="J57" s="353">
        <v>75</v>
      </c>
      <c r="K57" s="353"/>
      <c r="L57" s="348">
        <f t="shared" ref="L57:L63" si="21">I57+J57+K57</f>
        <v>7419</v>
      </c>
      <c r="M57" s="346">
        <f t="shared" ref="M57:M63" si="22">Q57</f>
        <v>2453.8919999999998</v>
      </c>
      <c r="N57" s="346">
        <v>2430</v>
      </c>
      <c r="O57" s="346">
        <v>23.891999999999999</v>
      </c>
      <c r="P57" s="346">
        <v>0</v>
      </c>
      <c r="Q57" s="346">
        <f>N57+O57+P57</f>
        <v>2453.8919999999998</v>
      </c>
      <c r="R57" s="352">
        <v>203</v>
      </c>
      <c r="S57" s="352">
        <v>202</v>
      </c>
      <c r="T57" s="352"/>
    </row>
    <row r="58" spans="1:20" ht="36" customHeight="1">
      <c r="A58" s="595"/>
      <c r="B58" s="402" t="s">
        <v>791</v>
      </c>
      <c r="C58" s="369" t="s">
        <v>107</v>
      </c>
      <c r="D58" s="284" t="s">
        <v>108</v>
      </c>
      <c r="E58" s="284" t="s">
        <v>109</v>
      </c>
      <c r="F58" s="403">
        <v>0.14923</v>
      </c>
      <c r="G58" s="285">
        <v>953</v>
      </c>
      <c r="H58" s="360">
        <v>142.19999999999999</v>
      </c>
      <c r="I58" s="349"/>
      <c r="J58" s="349"/>
      <c r="K58" s="349">
        <v>142.19999999999999</v>
      </c>
      <c r="L58" s="348">
        <f t="shared" si="21"/>
        <v>142.19999999999999</v>
      </c>
      <c r="M58" s="346">
        <f t="shared" si="22"/>
        <v>35.5</v>
      </c>
      <c r="N58" s="346">
        <v>0</v>
      </c>
      <c r="O58" s="346">
        <v>0</v>
      </c>
      <c r="P58" s="346">
        <v>35.5</v>
      </c>
      <c r="Q58" s="346">
        <f t="shared" ref="Q58:Q61" si="23">N58+O58+P58</f>
        <v>35.5</v>
      </c>
      <c r="R58" s="352">
        <v>83</v>
      </c>
      <c r="S58" s="352">
        <v>83</v>
      </c>
      <c r="T58" s="352"/>
    </row>
    <row r="59" spans="1:20" ht="35.25" customHeight="1">
      <c r="A59" s="595"/>
      <c r="B59" s="402" t="s">
        <v>792</v>
      </c>
      <c r="C59" s="404" t="s">
        <v>110</v>
      </c>
      <c r="D59" s="284" t="s">
        <v>111</v>
      </c>
      <c r="E59" s="284" t="s">
        <v>623</v>
      </c>
      <c r="F59" s="403">
        <v>1.0852599999999999</v>
      </c>
      <c r="G59" s="285">
        <v>225</v>
      </c>
      <c r="H59" s="360">
        <f>I59+J59</f>
        <v>815</v>
      </c>
      <c r="I59" s="360">
        <v>805.3</v>
      </c>
      <c r="J59" s="360">
        <v>9.6999999999999993</v>
      </c>
      <c r="K59" s="360"/>
      <c r="L59" s="348">
        <f t="shared" si="21"/>
        <v>815</v>
      </c>
      <c r="M59" s="346">
        <f>N59+O59+P59</f>
        <v>273.80600000000004</v>
      </c>
      <c r="N59" s="346">
        <v>271.07600000000002</v>
      </c>
      <c r="O59" s="346">
        <v>2.73</v>
      </c>
      <c r="P59" s="346">
        <v>0</v>
      </c>
      <c r="Q59" s="346">
        <f t="shared" si="23"/>
        <v>273.80600000000004</v>
      </c>
      <c r="R59" s="352">
        <v>190</v>
      </c>
      <c r="S59" s="352">
        <v>46</v>
      </c>
      <c r="T59" s="352"/>
    </row>
    <row r="60" spans="1:20" ht="50.25" customHeight="1">
      <c r="A60" s="595"/>
      <c r="B60" s="246" t="s">
        <v>793</v>
      </c>
      <c r="C60" s="369" t="s">
        <v>112</v>
      </c>
      <c r="D60" s="284" t="s">
        <v>113</v>
      </c>
      <c r="E60" s="284" t="s">
        <v>114</v>
      </c>
      <c r="F60" s="267">
        <v>1</v>
      </c>
      <c r="G60" s="285">
        <v>154</v>
      </c>
      <c r="H60" s="360">
        <v>579.9</v>
      </c>
      <c r="I60" s="360">
        <v>573</v>
      </c>
      <c r="J60" s="360">
        <v>6.9</v>
      </c>
      <c r="K60" s="360"/>
      <c r="L60" s="348">
        <f t="shared" si="21"/>
        <v>579.9</v>
      </c>
      <c r="M60" s="346">
        <f t="shared" si="22"/>
        <v>172.75200000000001</v>
      </c>
      <c r="N60" s="346">
        <v>171</v>
      </c>
      <c r="O60" s="346">
        <v>1.752</v>
      </c>
      <c r="P60" s="346">
        <v>0</v>
      </c>
      <c r="Q60" s="346">
        <f t="shared" si="23"/>
        <v>172.75200000000001</v>
      </c>
      <c r="R60" s="352">
        <v>126</v>
      </c>
      <c r="S60" s="352">
        <v>30</v>
      </c>
      <c r="T60" s="352"/>
    </row>
    <row r="61" spans="1:20" ht="144">
      <c r="A61" s="595"/>
      <c r="B61" s="246" t="s">
        <v>794</v>
      </c>
      <c r="C61" s="368" t="s">
        <v>115</v>
      </c>
      <c r="D61" s="356" t="s">
        <v>116</v>
      </c>
      <c r="E61" s="356" t="s">
        <v>117</v>
      </c>
      <c r="F61" s="267">
        <v>3</v>
      </c>
      <c r="G61" s="268">
        <v>210</v>
      </c>
      <c r="H61" s="360">
        <v>7733.9</v>
      </c>
      <c r="I61" s="360">
        <v>7560</v>
      </c>
      <c r="J61" s="360">
        <v>173.9</v>
      </c>
      <c r="K61" s="360"/>
      <c r="L61" s="348">
        <f t="shared" si="21"/>
        <v>7733.9</v>
      </c>
      <c r="M61" s="346">
        <f t="shared" si="22"/>
        <v>2535.4380000000001</v>
      </c>
      <c r="N61" s="346">
        <v>2484</v>
      </c>
      <c r="O61" s="346">
        <v>51.438000000000002</v>
      </c>
      <c r="P61" s="346"/>
      <c r="Q61" s="346">
        <f t="shared" si="23"/>
        <v>2535.4380000000001</v>
      </c>
      <c r="R61" s="352">
        <v>209</v>
      </c>
      <c r="S61" s="352">
        <v>205</v>
      </c>
      <c r="T61" s="352"/>
    </row>
    <row r="62" spans="1:20" ht="108">
      <c r="A62" s="595"/>
      <c r="B62" s="246" t="s">
        <v>795</v>
      </c>
      <c r="C62" s="368" t="s">
        <v>118</v>
      </c>
      <c r="D62" s="356" t="s">
        <v>119</v>
      </c>
      <c r="E62" s="356" t="s">
        <v>120</v>
      </c>
      <c r="F62" s="267">
        <v>75</v>
      </c>
      <c r="G62" s="268">
        <v>100</v>
      </c>
      <c r="H62" s="360">
        <v>7680</v>
      </c>
      <c r="I62" s="360">
        <v>7500</v>
      </c>
      <c r="J62" s="360">
        <v>180</v>
      </c>
      <c r="K62" s="360"/>
      <c r="L62" s="348">
        <f t="shared" si="21"/>
        <v>7680</v>
      </c>
      <c r="M62" s="346">
        <f t="shared" si="22"/>
        <v>5475</v>
      </c>
      <c r="N62" s="346">
        <v>5475</v>
      </c>
      <c r="O62" s="346">
        <v>0</v>
      </c>
      <c r="P62" s="346">
        <v>0</v>
      </c>
      <c r="Q62" s="346">
        <f>N62+O62+P62</f>
        <v>5475</v>
      </c>
      <c r="R62" s="347">
        <v>73</v>
      </c>
      <c r="S62" s="347">
        <v>73</v>
      </c>
      <c r="T62" s="352"/>
    </row>
    <row r="63" spans="1:20" ht="48">
      <c r="A63" s="595"/>
      <c r="B63" s="463" t="s">
        <v>796</v>
      </c>
      <c r="C63" s="405" t="s">
        <v>121</v>
      </c>
      <c r="D63" s="292" t="s">
        <v>122</v>
      </c>
      <c r="E63" s="292" t="s">
        <v>123</v>
      </c>
      <c r="F63" s="346" t="s">
        <v>797</v>
      </c>
      <c r="G63" s="257">
        <f>G64+G65+G66++G67+G68+G69+G70+G71+G72+G73</f>
        <v>250</v>
      </c>
      <c r="H63" s="286">
        <f>H64+H69+H70+H71+H72+H73</f>
        <v>5871.7000000000007</v>
      </c>
      <c r="I63" s="286">
        <f>I67+I69+I70+I71+I72+I73+I64</f>
        <v>2882.4</v>
      </c>
      <c r="J63" s="286">
        <f>J64+J69+J70+J71+J72+J73</f>
        <v>74.8</v>
      </c>
      <c r="K63" s="286">
        <f>K64+K69+K70+K71+K72+K73</f>
        <v>2914.5</v>
      </c>
      <c r="L63" s="406">
        <f t="shared" si="21"/>
        <v>5871.7000000000007</v>
      </c>
      <c r="M63" s="346">
        <f t="shared" si="22"/>
        <v>2019.8709999999999</v>
      </c>
      <c r="N63" s="286">
        <v>996.61199999999997</v>
      </c>
      <c r="O63" s="286">
        <v>24.459</v>
      </c>
      <c r="P63" s="286">
        <v>998.8</v>
      </c>
      <c r="Q63" s="346">
        <f>N63+O63+P63</f>
        <v>2019.8709999999999</v>
      </c>
      <c r="R63" s="352">
        <f>SUM(R64:R73)</f>
        <v>145</v>
      </c>
      <c r="S63" s="352">
        <f>SUM(S64:S73)</f>
        <v>67</v>
      </c>
      <c r="T63" s="352"/>
    </row>
    <row r="64" spans="1:20" ht="36">
      <c r="A64" s="595"/>
      <c r="B64" s="464"/>
      <c r="C64" s="369" t="s">
        <v>124</v>
      </c>
      <c r="D64" s="292"/>
      <c r="E64" s="292"/>
      <c r="F64" s="407"/>
      <c r="G64" s="352">
        <v>10</v>
      </c>
      <c r="H64" s="475">
        <v>2957.2</v>
      </c>
      <c r="I64" s="475">
        <v>2882.4</v>
      </c>
      <c r="J64" s="475">
        <v>74.8</v>
      </c>
      <c r="K64" s="475">
        <v>0</v>
      </c>
      <c r="L64" s="475">
        <f>I64+J64+K64</f>
        <v>2957.2000000000003</v>
      </c>
      <c r="M64" s="457">
        <f>Q64</f>
        <v>989.9</v>
      </c>
      <c r="N64" s="457">
        <v>966.4</v>
      </c>
      <c r="O64" s="457">
        <v>23.5</v>
      </c>
      <c r="P64" s="457">
        <v>0</v>
      </c>
      <c r="Q64" s="457">
        <f>O64+N64</f>
        <v>989.9</v>
      </c>
      <c r="R64" s="352">
        <v>3</v>
      </c>
      <c r="S64" s="352">
        <v>0</v>
      </c>
      <c r="T64" s="352"/>
    </row>
    <row r="65" spans="1:20" ht="36">
      <c r="A65" s="595"/>
      <c r="B65" s="464"/>
      <c r="C65" s="369" t="s">
        <v>125</v>
      </c>
      <c r="D65" s="292"/>
      <c r="E65" s="292"/>
      <c r="F65" s="407"/>
      <c r="G65" s="352">
        <v>15</v>
      </c>
      <c r="H65" s="475"/>
      <c r="I65" s="475"/>
      <c r="J65" s="475"/>
      <c r="K65" s="475"/>
      <c r="L65" s="475"/>
      <c r="M65" s="457"/>
      <c r="N65" s="457"/>
      <c r="O65" s="457"/>
      <c r="P65" s="457"/>
      <c r="Q65" s="457"/>
      <c r="R65" s="352">
        <v>9</v>
      </c>
      <c r="S65" s="352">
        <v>0</v>
      </c>
      <c r="T65" s="352"/>
    </row>
    <row r="66" spans="1:20" ht="36">
      <c r="A66" s="595"/>
      <c r="B66" s="464"/>
      <c r="C66" s="369" t="s">
        <v>126</v>
      </c>
      <c r="D66" s="292"/>
      <c r="E66" s="292"/>
      <c r="F66" s="407"/>
      <c r="G66" s="352">
        <v>2</v>
      </c>
      <c r="H66" s="475"/>
      <c r="I66" s="475"/>
      <c r="J66" s="475"/>
      <c r="K66" s="475"/>
      <c r="L66" s="475"/>
      <c r="M66" s="457"/>
      <c r="N66" s="457"/>
      <c r="O66" s="457"/>
      <c r="P66" s="457"/>
      <c r="Q66" s="457"/>
      <c r="R66" s="352">
        <v>0</v>
      </c>
      <c r="S66" s="352">
        <v>0</v>
      </c>
      <c r="T66" s="352"/>
    </row>
    <row r="67" spans="1:20" ht="36">
      <c r="A67" s="595"/>
      <c r="B67" s="464"/>
      <c r="C67" s="369" t="s">
        <v>127</v>
      </c>
      <c r="D67" s="292"/>
      <c r="E67" s="292"/>
      <c r="F67" s="407"/>
      <c r="G67" s="352">
        <v>88</v>
      </c>
      <c r="H67" s="475"/>
      <c r="I67" s="475"/>
      <c r="J67" s="475"/>
      <c r="K67" s="475"/>
      <c r="L67" s="475"/>
      <c r="M67" s="457"/>
      <c r="N67" s="457"/>
      <c r="O67" s="457"/>
      <c r="P67" s="457"/>
      <c r="Q67" s="457"/>
      <c r="R67" s="352">
        <v>53</v>
      </c>
      <c r="S67" s="352">
        <v>5</v>
      </c>
      <c r="T67" s="352"/>
    </row>
    <row r="68" spans="1:20" ht="36">
      <c r="A68" s="595"/>
      <c r="B68" s="464"/>
      <c r="C68" s="369" t="s">
        <v>128</v>
      </c>
      <c r="D68" s="480" t="s">
        <v>129</v>
      </c>
      <c r="E68" s="292"/>
      <c r="F68" s="407"/>
      <c r="G68" s="352">
        <v>32</v>
      </c>
      <c r="H68" s="475"/>
      <c r="I68" s="475"/>
      <c r="J68" s="475"/>
      <c r="K68" s="475"/>
      <c r="L68" s="475"/>
      <c r="M68" s="457"/>
      <c r="N68" s="457"/>
      <c r="O68" s="457"/>
      <c r="P68" s="457"/>
      <c r="Q68" s="457"/>
      <c r="R68" s="352">
        <v>13</v>
      </c>
      <c r="S68" s="352">
        <v>0</v>
      </c>
      <c r="T68" s="352"/>
    </row>
    <row r="69" spans="1:20" ht="24">
      <c r="A69" s="595"/>
      <c r="B69" s="464"/>
      <c r="C69" s="369" t="s">
        <v>130</v>
      </c>
      <c r="D69" s="480"/>
      <c r="E69" s="292"/>
      <c r="F69" s="408"/>
      <c r="G69" s="359">
        <v>45</v>
      </c>
      <c r="H69" s="348">
        <v>1457</v>
      </c>
      <c r="I69" s="348"/>
      <c r="J69" s="348"/>
      <c r="K69" s="348">
        <v>1457</v>
      </c>
      <c r="L69" s="348">
        <f>I69+J69+K69</f>
        <v>1457</v>
      </c>
      <c r="M69" s="346">
        <f t="shared" ref="M69:M93" si="24">Q69</f>
        <v>485.6</v>
      </c>
      <c r="N69" s="346">
        <v>0</v>
      </c>
      <c r="O69" s="346">
        <v>0</v>
      </c>
      <c r="P69" s="289">
        <v>485.6</v>
      </c>
      <c r="Q69" s="289">
        <f t="shared" ref="Q69:Q81" si="25">N69+O69+P69</f>
        <v>485.6</v>
      </c>
      <c r="R69" s="352">
        <v>19</v>
      </c>
      <c r="S69" s="352">
        <v>16</v>
      </c>
      <c r="T69" s="352"/>
    </row>
    <row r="70" spans="1:20" ht="24">
      <c r="A70" s="595"/>
      <c r="B70" s="464"/>
      <c r="C70" s="369" t="s">
        <v>131</v>
      </c>
      <c r="D70" s="480"/>
      <c r="E70" s="292"/>
      <c r="F70" s="408"/>
      <c r="G70" s="359">
        <v>45</v>
      </c>
      <c r="H70" s="348">
        <v>1075.9000000000001</v>
      </c>
      <c r="I70" s="348"/>
      <c r="J70" s="348"/>
      <c r="K70" s="348">
        <v>1075.9000000000001</v>
      </c>
      <c r="L70" s="348">
        <f t="shared" ref="L70:L93" si="26">I70+J70+K70</f>
        <v>1075.9000000000001</v>
      </c>
      <c r="M70" s="346">
        <f t="shared" si="24"/>
        <v>333.6</v>
      </c>
      <c r="N70" s="346">
        <v>0</v>
      </c>
      <c r="O70" s="346">
        <v>0</v>
      </c>
      <c r="P70" s="346">
        <v>333.6</v>
      </c>
      <c r="Q70" s="346">
        <f t="shared" si="25"/>
        <v>333.6</v>
      </c>
      <c r="R70" s="352">
        <v>42</v>
      </c>
      <c r="S70" s="352">
        <v>42</v>
      </c>
      <c r="T70" s="352"/>
    </row>
    <row r="71" spans="1:20" ht="24">
      <c r="A71" s="595"/>
      <c r="B71" s="464"/>
      <c r="C71" s="479" t="s">
        <v>132</v>
      </c>
      <c r="D71" s="480" t="s">
        <v>129</v>
      </c>
      <c r="E71" s="292"/>
      <c r="F71" s="287" t="s">
        <v>721</v>
      </c>
      <c r="G71" s="288">
        <v>4</v>
      </c>
      <c r="H71" s="350">
        <v>80.599999999999994</v>
      </c>
      <c r="I71" s="348">
        <v>0</v>
      </c>
      <c r="J71" s="348">
        <v>0</v>
      </c>
      <c r="K71" s="350">
        <v>80.599999999999994</v>
      </c>
      <c r="L71" s="348">
        <f t="shared" si="26"/>
        <v>80.599999999999994</v>
      </c>
      <c r="M71" s="387">
        <f t="shared" si="24"/>
        <v>140.6</v>
      </c>
      <c r="N71" s="387">
        <v>0</v>
      </c>
      <c r="O71" s="387">
        <v>0</v>
      </c>
      <c r="P71" s="387">
        <v>140.6</v>
      </c>
      <c r="Q71" s="387">
        <f t="shared" si="25"/>
        <v>140.6</v>
      </c>
      <c r="R71" s="352">
        <v>2</v>
      </c>
      <c r="S71" s="352">
        <v>0</v>
      </c>
      <c r="T71" s="352"/>
    </row>
    <row r="72" spans="1:20" ht="24">
      <c r="A72" s="595"/>
      <c r="B72" s="464"/>
      <c r="C72" s="479"/>
      <c r="D72" s="480"/>
      <c r="E72" s="292"/>
      <c r="F72" s="287" t="s">
        <v>594</v>
      </c>
      <c r="G72" s="288">
        <v>3</v>
      </c>
      <c r="H72" s="350">
        <v>180</v>
      </c>
      <c r="I72" s="348">
        <v>0</v>
      </c>
      <c r="J72" s="348">
        <v>0</v>
      </c>
      <c r="K72" s="350">
        <v>180</v>
      </c>
      <c r="L72" s="348">
        <f t="shared" si="26"/>
        <v>180</v>
      </c>
      <c r="M72" s="346">
        <f t="shared" si="24"/>
        <v>0</v>
      </c>
      <c r="N72" s="346">
        <v>0</v>
      </c>
      <c r="O72" s="289">
        <v>0</v>
      </c>
      <c r="P72" s="346">
        <v>0</v>
      </c>
      <c r="Q72" s="346">
        <f t="shared" si="25"/>
        <v>0</v>
      </c>
      <c r="R72" s="352">
        <v>0</v>
      </c>
      <c r="S72" s="352">
        <v>0</v>
      </c>
      <c r="T72" s="352"/>
    </row>
    <row r="73" spans="1:20" ht="36">
      <c r="A73" s="595"/>
      <c r="B73" s="465"/>
      <c r="C73" s="369" t="s">
        <v>134</v>
      </c>
      <c r="D73" s="367"/>
      <c r="E73" s="292"/>
      <c r="F73" s="346" t="s">
        <v>720</v>
      </c>
      <c r="G73" s="353">
        <v>6</v>
      </c>
      <c r="H73" s="353">
        <v>121</v>
      </c>
      <c r="I73" s="348">
        <v>0</v>
      </c>
      <c r="J73" s="348"/>
      <c r="K73" s="348">
        <v>121</v>
      </c>
      <c r="L73" s="348">
        <f t="shared" si="26"/>
        <v>121</v>
      </c>
      <c r="M73" s="346">
        <f t="shared" si="24"/>
        <v>39</v>
      </c>
      <c r="N73" s="346">
        <v>0</v>
      </c>
      <c r="O73" s="346">
        <v>0</v>
      </c>
      <c r="P73" s="346">
        <v>39</v>
      </c>
      <c r="Q73" s="346">
        <f t="shared" si="25"/>
        <v>39</v>
      </c>
      <c r="R73" s="352">
        <v>4</v>
      </c>
      <c r="S73" s="352">
        <v>4</v>
      </c>
      <c r="T73" s="352"/>
    </row>
    <row r="74" spans="1:20" ht="84">
      <c r="A74" s="595"/>
      <c r="B74" s="246" t="s">
        <v>798</v>
      </c>
      <c r="C74" s="368" t="s">
        <v>135</v>
      </c>
      <c r="D74" s="366" t="s">
        <v>136</v>
      </c>
      <c r="E74" s="366" t="s">
        <v>137</v>
      </c>
      <c r="F74" s="346">
        <v>75</v>
      </c>
      <c r="G74" s="352">
        <v>5</v>
      </c>
      <c r="H74" s="360">
        <v>385.8</v>
      </c>
      <c r="I74" s="348">
        <v>375</v>
      </c>
      <c r="J74" s="348">
        <v>10.8</v>
      </c>
      <c r="K74" s="348"/>
      <c r="L74" s="348">
        <f t="shared" si="26"/>
        <v>385.8</v>
      </c>
      <c r="M74" s="346">
        <f t="shared" si="24"/>
        <v>300</v>
      </c>
      <c r="N74" s="346">
        <v>300</v>
      </c>
      <c r="O74" s="346">
        <v>0</v>
      </c>
      <c r="P74" s="346">
        <v>0</v>
      </c>
      <c r="Q74" s="346">
        <f t="shared" si="25"/>
        <v>300</v>
      </c>
      <c r="R74" s="347">
        <v>4</v>
      </c>
      <c r="S74" s="347">
        <v>4</v>
      </c>
      <c r="T74" s="352"/>
    </row>
    <row r="75" spans="1:20" ht="47.25" customHeight="1">
      <c r="A75" s="595"/>
      <c r="B75" s="246" t="s">
        <v>799</v>
      </c>
      <c r="C75" s="368" t="s">
        <v>138</v>
      </c>
      <c r="D75" s="366" t="s">
        <v>139</v>
      </c>
      <c r="E75" s="366" t="s">
        <v>140</v>
      </c>
      <c r="F75" s="346">
        <v>200</v>
      </c>
      <c r="G75" s="359">
        <v>58</v>
      </c>
      <c r="H75" s="360">
        <v>5100</v>
      </c>
      <c r="I75" s="348"/>
      <c r="J75" s="348"/>
      <c r="K75" s="348">
        <v>5100</v>
      </c>
      <c r="L75" s="348">
        <f t="shared" si="26"/>
        <v>5100</v>
      </c>
      <c r="M75" s="346">
        <f t="shared" si="24"/>
        <v>400</v>
      </c>
      <c r="N75" s="346">
        <v>0</v>
      </c>
      <c r="O75" s="346">
        <v>0</v>
      </c>
      <c r="P75" s="346">
        <v>400</v>
      </c>
      <c r="Q75" s="346">
        <f t="shared" si="25"/>
        <v>400</v>
      </c>
      <c r="R75" s="347">
        <v>2</v>
      </c>
      <c r="S75" s="347">
        <v>2</v>
      </c>
      <c r="T75" s="352"/>
    </row>
    <row r="76" spans="1:20" ht="12" customHeight="1">
      <c r="A76" s="595"/>
      <c r="B76" s="602" t="s">
        <v>100</v>
      </c>
      <c r="C76" s="605" t="s">
        <v>141</v>
      </c>
      <c r="D76" s="608" t="s">
        <v>142</v>
      </c>
      <c r="E76" s="608" t="s">
        <v>143</v>
      </c>
      <c r="F76" s="346">
        <v>500</v>
      </c>
      <c r="G76" s="345" t="s">
        <v>881</v>
      </c>
      <c r="H76" s="360">
        <v>8160</v>
      </c>
      <c r="I76" s="348">
        <v>8000</v>
      </c>
      <c r="J76" s="348">
        <v>160</v>
      </c>
      <c r="K76" s="348"/>
      <c r="L76" s="348">
        <f t="shared" si="26"/>
        <v>8160</v>
      </c>
      <c r="M76" s="346">
        <f t="shared" si="24"/>
        <v>830.15599999999995</v>
      </c>
      <c r="N76" s="346">
        <v>822.16499999999996</v>
      </c>
      <c r="O76" s="346">
        <v>7.9909999999999997</v>
      </c>
      <c r="P76" s="346">
        <v>0</v>
      </c>
      <c r="Q76" s="346">
        <f t="shared" si="25"/>
        <v>830.15599999999995</v>
      </c>
      <c r="R76" s="295">
        <v>3</v>
      </c>
      <c r="S76" s="295">
        <v>1</v>
      </c>
      <c r="T76" s="352"/>
    </row>
    <row r="77" spans="1:20">
      <c r="A77" s="595"/>
      <c r="B77" s="603"/>
      <c r="C77" s="606"/>
      <c r="D77" s="609"/>
      <c r="E77" s="609"/>
      <c r="F77" s="346">
        <v>30</v>
      </c>
      <c r="G77" s="345" t="s">
        <v>881</v>
      </c>
      <c r="H77" s="360">
        <v>489.6</v>
      </c>
      <c r="I77" s="348">
        <v>480</v>
      </c>
      <c r="J77" s="348">
        <v>9.6</v>
      </c>
      <c r="K77" s="348"/>
      <c r="L77" s="348">
        <f t="shared" si="26"/>
        <v>489.6</v>
      </c>
      <c r="M77" s="346">
        <f t="shared" si="24"/>
        <v>0</v>
      </c>
      <c r="N77" s="346">
        <v>0</v>
      </c>
      <c r="O77" s="346">
        <v>0</v>
      </c>
      <c r="P77" s="346">
        <v>0</v>
      </c>
      <c r="Q77" s="346">
        <f t="shared" si="25"/>
        <v>0</v>
      </c>
      <c r="R77" s="295">
        <v>1</v>
      </c>
      <c r="S77" s="295">
        <v>1</v>
      </c>
      <c r="T77" s="352"/>
    </row>
    <row r="78" spans="1:20">
      <c r="A78" s="595"/>
      <c r="B78" s="604"/>
      <c r="C78" s="607"/>
      <c r="D78" s="610"/>
      <c r="E78" s="610"/>
      <c r="F78" s="346">
        <v>150</v>
      </c>
      <c r="G78" s="345" t="s">
        <v>445</v>
      </c>
      <c r="H78" s="360">
        <v>153</v>
      </c>
      <c r="I78" s="348">
        <v>150</v>
      </c>
      <c r="J78" s="348">
        <v>3</v>
      </c>
      <c r="K78" s="348"/>
      <c r="L78" s="348">
        <f t="shared" si="26"/>
        <v>153</v>
      </c>
      <c r="M78" s="346">
        <f t="shared" si="24"/>
        <v>0</v>
      </c>
      <c r="N78" s="346">
        <v>0</v>
      </c>
      <c r="O78" s="346">
        <v>0</v>
      </c>
      <c r="P78" s="346">
        <v>0</v>
      </c>
      <c r="Q78" s="346">
        <f t="shared" si="25"/>
        <v>0</v>
      </c>
      <c r="R78" s="295">
        <v>1</v>
      </c>
      <c r="S78" s="295">
        <v>1</v>
      </c>
      <c r="T78" s="352"/>
    </row>
    <row r="79" spans="1:20" ht="15" customHeight="1">
      <c r="A79" s="595"/>
      <c r="B79" s="602" t="s">
        <v>800</v>
      </c>
      <c r="C79" s="605" t="s">
        <v>144</v>
      </c>
      <c r="D79" s="608" t="s">
        <v>145</v>
      </c>
      <c r="E79" s="608" t="s">
        <v>146</v>
      </c>
      <c r="F79" s="346">
        <v>100</v>
      </c>
      <c r="G79" s="352">
        <v>20</v>
      </c>
      <c r="H79" s="360">
        <v>2038</v>
      </c>
      <c r="I79" s="348">
        <v>2000</v>
      </c>
      <c r="J79" s="348">
        <v>38</v>
      </c>
      <c r="K79" s="348"/>
      <c r="L79" s="348">
        <f t="shared" si="26"/>
        <v>2038</v>
      </c>
      <c r="M79" s="346">
        <f t="shared" si="24"/>
        <v>202.75</v>
      </c>
      <c r="N79" s="346">
        <v>200</v>
      </c>
      <c r="O79" s="346">
        <v>2.75</v>
      </c>
      <c r="P79" s="346">
        <v>0</v>
      </c>
      <c r="Q79" s="346">
        <f t="shared" si="25"/>
        <v>202.75</v>
      </c>
      <c r="R79" s="345" t="s">
        <v>199</v>
      </c>
      <c r="S79" s="345" t="s">
        <v>38</v>
      </c>
      <c r="T79" s="352"/>
    </row>
    <row r="80" spans="1:20">
      <c r="A80" s="595"/>
      <c r="B80" s="604"/>
      <c r="C80" s="607"/>
      <c r="D80" s="610"/>
      <c r="E80" s="610"/>
      <c r="F80" s="346">
        <v>50</v>
      </c>
      <c r="G80" s="352">
        <v>20</v>
      </c>
      <c r="H80" s="360">
        <v>1019</v>
      </c>
      <c r="I80" s="348">
        <v>1000</v>
      </c>
      <c r="J80" s="348">
        <v>19</v>
      </c>
      <c r="K80" s="348"/>
      <c r="L80" s="348">
        <f t="shared" si="26"/>
        <v>1019</v>
      </c>
      <c r="M80" s="346">
        <f t="shared" si="24"/>
        <v>50</v>
      </c>
      <c r="N80" s="346">
        <v>50</v>
      </c>
      <c r="O80" s="346">
        <v>0</v>
      </c>
      <c r="P80" s="346">
        <v>0</v>
      </c>
      <c r="Q80" s="346">
        <f t="shared" si="25"/>
        <v>50</v>
      </c>
      <c r="R80" s="345" t="s">
        <v>445</v>
      </c>
      <c r="S80" s="345" t="s">
        <v>38</v>
      </c>
      <c r="T80" s="352"/>
    </row>
    <row r="81" spans="1:20" ht="30.75" customHeight="1">
      <c r="A81" s="595"/>
      <c r="B81" s="602" t="s">
        <v>100</v>
      </c>
      <c r="C81" s="605" t="s">
        <v>148</v>
      </c>
      <c r="D81" s="356" t="s">
        <v>149</v>
      </c>
      <c r="E81" s="356" t="s">
        <v>150</v>
      </c>
      <c r="F81" s="345" t="s">
        <v>801</v>
      </c>
      <c r="G81" s="352">
        <v>2220</v>
      </c>
      <c r="H81" s="360">
        <v>36290.300000000003</v>
      </c>
      <c r="I81" s="348">
        <v>35683.699999999997</v>
      </c>
      <c r="J81" s="348">
        <v>606.6</v>
      </c>
      <c r="K81" s="348"/>
      <c r="L81" s="348">
        <f t="shared" si="26"/>
        <v>36290.299999999996</v>
      </c>
      <c r="M81" s="346">
        <f t="shared" si="24"/>
        <v>12188.135999999999</v>
      </c>
      <c r="N81" s="346">
        <v>12020.871999999999</v>
      </c>
      <c r="O81" s="346">
        <v>167.26400000000001</v>
      </c>
      <c r="P81" s="346">
        <v>0</v>
      </c>
      <c r="Q81" s="346">
        <f t="shared" si="25"/>
        <v>12188.135999999999</v>
      </c>
      <c r="R81" s="352">
        <v>2266</v>
      </c>
      <c r="S81" s="352">
        <v>2151</v>
      </c>
      <c r="T81" s="352"/>
    </row>
    <row r="82" spans="1:20">
      <c r="A82" s="595"/>
      <c r="B82" s="604"/>
      <c r="C82" s="607"/>
      <c r="D82" s="356"/>
      <c r="E82" s="356"/>
      <c r="F82" s="409"/>
      <c r="G82" s="352"/>
      <c r="H82" s="252">
        <f>H56+H57+H58+H59+H60+H61+H62+H63+H74+H75+H76+H77+H78+H79+H80+H81</f>
        <v>89068.6</v>
      </c>
      <c r="I82" s="252">
        <f>I56+I57+I58+I59+I60+I61+I62+I63+I74+I75+I76+I77+I78+I79+I80+I81</f>
        <v>74353.399999999994</v>
      </c>
      <c r="J82" s="252">
        <f t="shared" ref="J82" si="27">J56+J57+J58+J59+J60+J61+J62+J63+J74+J75+J76+J77+J78+J79+J80+J81</f>
        <v>1367.3</v>
      </c>
      <c r="K82" s="252">
        <f>K57+K58+K59+K60+K61+K62+K63+K74+K75+K76+K77+K78+K79+K80+K81+K56</f>
        <v>13347.9</v>
      </c>
      <c r="L82" s="252">
        <f>L74+L75+L76+L77+L78+L79+L80+L81+L63+L62+L61+L60+L59+L58+L57+L56</f>
        <v>89068.599999999977</v>
      </c>
      <c r="M82" s="252">
        <f>M74+M75+M76+M77+M78+M79+M80+M81+M63+M62+M61+M60+M59+M58+M57+M56</f>
        <v>28557.300999999996</v>
      </c>
      <c r="N82" s="252">
        <f>N74+N75+N76+N77+N78+N79+N80+N81+N63+N62+N61+N60+N59+N58+N57+N56</f>
        <v>25220.724999999999</v>
      </c>
      <c r="O82" s="252">
        <f t="shared" ref="O82:Q82" si="28">O74+O75+O76+O77+O78+O79+O80+O81+O63+O62+O61+O60+O59+O58+O57+O56</f>
        <v>282.27600000000001</v>
      </c>
      <c r="P82" s="252">
        <f t="shared" si="28"/>
        <v>3054.3</v>
      </c>
      <c r="Q82" s="252">
        <f t="shared" si="28"/>
        <v>28557.300999999996</v>
      </c>
      <c r="R82" s="352"/>
      <c r="S82" s="352"/>
      <c r="T82" s="352"/>
    </row>
    <row r="83" spans="1:20" ht="60" customHeight="1">
      <c r="A83" s="595"/>
      <c r="B83" s="463" t="s">
        <v>802</v>
      </c>
      <c r="C83" s="605" t="s">
        <v>151</v>
      </c>
      <c r="D83" s="596" t="s">
        <v>152</v>
      </c>
      <c r="E83" s="596" t="s">
        <v>153</v>
      </c>
      <c r="F83" s="277">
        <v>6.1669999999999998</v>
      </c>
      <c r="G83" s="359">
        <v>27</v>
      </c>
      <c r="H83" s="252">
        <v>2027</v>
      </c>
      <c r="I83" s="348">
        <v>1998.1</v>
      </c>
      <c r="J83" s="348">
        <v>28.9</v>
      </c>
      <c r="K83" s="348"/>
      <c r="L83" s="348">
        <f t="shared" si="26"/>
        <v>2027</v>
      </c>
      <c r="M83" s="346">
        <f>N83+O83</f>
        <v>674.3</v>
      </c>
      <c r="N83" s="346">
        <v>666</v>
      </c>
      <c r="O83" s="346">
        <v>8.3000000000000007</v>
      </c>
      <c r="P83" s="346"/>
      <c r="Q83" s="346">
        <f t="shared" ref="Q83:Q86" si="29">O83+N83</f>
        <v>674.3</v>
      </c>
      <c r="R83" s="352">
        <v>27</v>
      </c>
      <c r="S83" s="352">
        <v>27</v>
      </c>
      <c r="T83" s="352"/>
    </row>
    <row r="84" spans="1:20">
      <c r="A84" s="595"/>
      <c r="B84" s="464"/>
      <c r="C84" s="606"/>
      <c r="D84" s="601"/>
      <c r="E84" s="601"/>
      <c r="F84" s="277">
        <v>6.9569999999999999</v>
      </c>
      <c r="G84" s="359">
        <v>25</v>
      </c>
      <c r="H84" s="252">
        <v>2117.4</v>
      </c>
      <c r="I84" s="348">
        <v>2087.1</v>
      </c>
      <c r="J84" s="348">
        <v>30.3</v>
      </c>
      <c r="K84" s="348"/>
      <c r="L84" s="348">
        <f t="shared" si="26"/>
        <v>2117.4</v>
      </c>
      <c r="M84" s="346">
        <f t="shared" ref="M84:M85" si="30">N84+O84</f>
        <v>1098.8</v>
      </c>
      <c r="N84" s="346">
        <v>1085.3</v>
      </c>
      <c r="O84" s="346">
        <v>13.5</v>
      </c>
      <c r="P84" s="346"/>
      <c r="Q84" s="346">
        <f t="shared" si="29"/>
        <v>1098.8</v>
      </c>
      <c r="R84" s="352">
        <v>39</v>
      </c>
      <c r="S84" s="352">
        <v>39</v>
      </c>
      <c r="T84" s="352"/>
    </row>
    <row r="85" spans="1:20">
      <c r="A85" s="595"/>
      <c r="B85" s="465"/>
      <c r="C85" s="607"/>
      <c r="D85" s="597"/>
      <c r="E85" s="597"/>
      <c r="F85" s="277">
        <v>7.2949999999999999</v>
      </c>
      <c r="G85" s="359">
        <v>41</v>
      </c>
      <c r="H85" s="252">
        <v>3641.2999999999997</v>
      </c>
      <c r="I85" s="348">
        <v>3589.2</v>
      </c>
      <c r="J85" s="348">
        <v>52.1</v>
      </c>
      <c r="K85" s="348"/>
      <c r="L85" s="348">
        <f t="shared" si="26"/>
        <v>3641.2999999999997</v>
      </c>
      <c r="M85" s="346">
        <f t="shared" si="30"/>
        <v>757.9</v>
      </c>
      <c r="N85" s="346">
        <v>748.5</v>
      </c>
      <c r="O85" s="346">
        <v>9.4</v>
      </c>
      <c r="P85" s="346"/>
      <c r="Q85" s="346">
        <f t="shared" si="29"/>
        <v>757.9</v>
      </c>
      <c r="R85" s="352">
        <v>25</v>
      </c>
      <c r="S85" s="352">
        <v>25</v>
      </c>
      <c r="T85" s="352"/>
    </row>
    <row r="86" spans="1:20" ht="60">
      <c r="A86" s="595"/>
      <c r="B86" s="246" t="s">
        <v>803</v>
      </c>
      <c r="C86" s="368" t="s">
        <v>154</v>
      </c>
      <c r="D86" s="366" t="s">
        <v>155</v>
      </c>
      <c r="E86" s="366" t="s">
        <v>156</v>
      </c>
      <c r="F86" s="346">
        <v>1</v>
      </c>
      <c r="G86" s="359">
        <v>575</v>
      </c>
      <c r="H86" s="360">
        <f>7072.5</f>
        <v>7072.5</v>
      </c>
      <c r="I86" s="348">
        <v>6900</v>
      </c>
      <c r="J86" s="348">
        <v>172.5</v>
      </c>
      <c r="K86" s="348"/>
      <c r="L86" s="348">
        <f t="shared" si="26"/>
        <v>7072.5</v>
      </c>
      <c r="M86" s="346">
        <f t="shared" si="24"/>
        <v>2205.8710000000001</v>
      </c>
      <c r="N86" s="346">
        <v>2150.6170000000002</v>
      </c>
      <c r="O86" s="346">
        <v>55.253999999999998</v>
      </c>
      <c r="P86" s="346">
        <v>0</v>
      </c>
      <c r="Q86" s="346">
        <f t="shared" si="29"/>
        <v>2205.8710000000001</v>
      </c>
      <c r="R86" s="352">
        <v>553</v>
      </c>
      <c r="S86" s="352">
        <v>480</v>
      </c>
      <c r="T86" s="352"/>
    </row>
    <row r="87" spans="1:20" ht="31.15" customHeight="1">
      <c r="A87" s="595"/>
      <c r="B87" s="463" t="s">
        <v>804</v>
      </c>
      <c r="C87" s="481" t="s">
        <v>157</v>
      </c>
      <c r="D87" s="366" t="s">
        <v>158</v>
      </c>
      <c r="E87" s="482" t="s">
        <v>727</v>
      </c>
      <c r="F87" s="457">
        <v>9.5</v>
      </c>
      <c r="G87" s="470" t="s">
        <v>882</v>
      </c>
      <c r="H87" s="483">
        <v>1110.0999999999999</v>
      </c>
      <c r="I87" s="475">
        <v>1098.3</v>
      </c>
      <c r="J87" s="484">
        <v>11.8</v>
      </c>
      <c r="K87" s="475"/>
      <c r="L87" s="475">
        <f t="shared" si="26"/>
        <v>1110.0999999999999</v>
      </c>
      <c r="M87" s="457">
        <f t="shared" si="24"/>
        <v>337.71299999999997</v>
      </c>
      <c r="N87" s="457">
        <v>335.81299999999999</v>
      </c>
      <c r="O87" s="457">
        <v>1.9</v>
      </c>
      <c r="P87" s="457">
        <v>0</v>
      </c>
      <c r="Q87" s="457">
        <f>N87+O87+P87</f>
        <v>337.71299999999997</v>
      </c>
      <c r="R87" s="456" t="s">
        <v>987</v>
      </c>
      <c r="S87" s="460" t="s">
        <v>988</v>
      </c>
      <c r="T87" s="460"/>
    </row>
    <row r="88" spans="1:20">
      <c r="A88" s="595"/>
      <c r="B88" s="464"/>
      <c r="C88" s="481"/>
      <c r="D88" s="366" t="s">
        <v>625</v>
      </c>
      <c r="E88" s="482"/>
      <c r="F88" s="457"/>
      <c r="G88" s="470"/>
      <c r="H88" s="483"/>
      <c r="I88" s="475"/>
      <c r="J88" s="485"/>
      <c r="K88" s="475"/>
      <c r="L88" s="475"/>
      <c r="M88" s="457"/>
      <c r="N88" s="457"/>
      <c r="O88" s="457"/>
      <c r="P88" s="457"/>
      <c r="Q88" s="457"/>
      <c r="R88" s="456"/>
      <c r="S88" s="462"/>
      <c r="T88" s="462"/>
    </row>
    <row r="89" spans="1:20" ht="51">
      <c r="A89" s="595"/>
      <c r="B89" s="465"/>
      <c r="C89" s="291" t="s">
        <v>159</v>
      </c>
      <c r="D89" s="366"/>
      <c r="E89" s="366" t="s">
        <v>160</v>
      </c>
      <c r="F89" s="346"/>
      <c r="G89" s="359"/>
      <c r="H89" s="360">
        <f>L89</f>
        <v>0</v>
      </c>
      <c r="I89" s="259"/>
      <c r="J89" s="259"/>
      <c r="K89" s="259"/>
      <c r="L89" s="348">
        <f>K89+J89+I89</f>
        <v>0</v>
      </c>
      <c r="M89" s="346">
        <f t="shared" si="24"/>
        <v>0</v>
      </c>
      <c r="N89" s="346">
        <v>0</v>
      </c>
      <c r="O89" s="346"/>
      <c r="P89" s="346">
        <v>0</v>
      </c>
      <c r="Q89" s="346">
        <f>P89+O89+N89</f>
        <v>0</v>
      </c>
      <c r="R89" s="352">
        <v>0</v>
      </c>
      <c r="S89" s="352">
        <v>0</v>
      </c>
      <c r="T89" s="352"/>
    </row>
    <row r="90" spans="1:20" ht="72">
      <c r="A90" s="595"/>
      <c r="B90" s="246" t="s">
        <v>805</v>
      </c>
      <c r="C90" s="368" t="s">
        <v>161</v>
      </c>
      <c r="D90" s="366" t="s">
        <v>162</v>
      </c>
      <c r="E90" s="366" t="s">
        <v>163</v>
      </c>
      <c r="F90" s="346" t="s">
        <v>726</v>
      </c>
      <c r="G90" s="359">
        <v>11500</v>
      </c>
      <c r="H90" s="360">
        <v>6289.7</v>
      </c>
      <c r="I90" s="348"/>
      <c r="J90" s="348"/>
      <c r="K90" s="348">
        <v>6289.7</v>
      </c>
      <c r="L90" s="348">
        <f t="shared" si="26"/>
        <v>6289.7</v>
      </c>
      <c r="M90" s="346">
        <f t="shared" si="24"/>
        <v>2058.942</v>
      </c>
      <c r="N90" s="346">
        <v>0</v>
      </c>
      <c r="O90" s="346">
        <v>0</v>
      </c>
      <c r="P90" s="346">
        <v>2058.942</v>
      </c>
      <c r="Q90" s="346">
        <f>N90+O90+P90</f>
        <v>2058.942</v>
      </c>
      <c r="R90" s="282">
        <v>14780</v>
      </c>
      <c r="S90" s="282">
        <v>1661</v>
      </c>
      <c r="T90" s="352"/>
    </row>
    <row r="91" spans="1:20" ht="72">
      <c r="A91" s="595"/>
      <c r="B91" s="246" t="s">
        <v>806</v>
      </c>
      <c r="C91" s="368" t="s">
        <v>164</v>
      </c>
      <c r="D91" s="366" t="s">
        <v>165</v>
      </c>
      <c r="E91" s="366" t="s">
        <v>166</v>
      </c>
      <c r="F91" s="346" t="s">
        <v>735</v>
      </c>
      <c r="G91" s="359" t="s">
        <v>734</v>
      </c>
      <c r="H91" s="360">
        <v>480</v>
      </c>
      <c r="I91" s="348">
        <v>0</v>
      </c>
      <c r="J91" s="348">
        <v>0</v>
      </c>
      <c r="K91" s="348">
        <v>480</v>
      </c>
      <c r="L91" s="348">
        <f t="shared" si="26"/>
        <v>480</v>
      </c>
      <c r="M91" s="346">
        <f>N91+O91+P91</f>
        <v>0</v>
      </c>
      <c r="N91" s="346">
        <v>0</v>
      </c>
      <c r="O91" s="346">
        <v>0</v>
      </c>
      <c r="P91" s="346">
        <v>0</v>
      </c>
      <c r="Q91" s="346">
        <f>N91+O91+P91</f>
        <v>0</v>
      </c>
      <c r="R91" s="352">
        <v>0</v>
      </c>
      <c r="S91" s="352">
        <v>0</v>
      </c>
      <c r="T91" s="352"/>
    </row>
    <row r="92" spans="1:20" ht="60">
      <c r="A92" s="595"/>
      <c r="B92" s="246" t="s">
        <v>807</v>
      </c>
      <c r="C92" s="368" t="s">
        <v>626</v>
      </c>
      <c r="D92" s="366" t="s">
        <v>82</v>
      </c>
      <c r="E92" s="366" t="s">
        <v>167</v>
      </c>
      <c r="F92" s="346">
        <v>50</v>
      </c>
      <c r="G92" s="359">
        <v>3</v>
      </c>
      <c r="H92" s="360">
        <v>151.69999999999999</v>
      </c>
      <c r="I92" s="348">
        <v>150</v>
      </c>
      <c r="J92" s="348">
        <v>1.7</v>
      </c>
      <c r="K92" s="348"/>
      <c r="L92" s="348">
        <f t="shared" si="26"/>
        <v>151.69999999999999</v>
      </c>
      <c r="M92" s="346">
        <f t="shared" si="24"/>
        <v>0</v>
      </c>
      <c r="N92" s="346">
        <v>0</v>
      </c>
      <c r="O92" s="346">
        <v>0</v>
      </c>
      <c r="P92" s="346">
        <v>0</v>
      </c>
      <c r="Q92" s="346">
        <f>O92+N92</f>
        <v>0</v>
      </c>
      <c r="R92" s="352">
        <v>0</v>
      </c>
      <c r="S92" s="352">
        <v>0</v>
      </c>
      <c r="T92" s="352"/>
    </row>
    <row r="93" spans="1:20" ht="60">
      <c r="A93" s="595"/>
      <c r="B93" s="246" t="s">
        <v>808</v>
      </c>
      <c r="C93" s="368" t="s">
        <v>809</v>
      </c>
      <c r="D93" s="366" t="s">
        <v>82</v>
      </c>
      <c r="E93" s="366" t="s">
        <v>169</v>
      </c>
      <c r="F93" s="346">
        <v>5</v>
      </c>
      <c r="G93" s="359">
        <v>7</v>
      </c>
      <c r="H93" s="360">
        <f t="shared" ref="H93" si="31">L93</f>
        <v>427.6</v>
      </c>
      <c r="I93" s="348">
        <v>420</v>
      </c>
      <c r="J93" s="348">
        <v>7.6</v>
      </c>
      <c r="K93" s="348"/>
      <c r="L93" s="348">
        <f t="shared" si="26"/>
        <v>427.6</v>
      </c>
      <c r="M93" s="346">
        <f t="shared" si="24"/>
        <v>181.45</v>
      </c>
      <c r="N93" s="346">
        <v>180</v>
      </c>
      <c r="O93" s="346">
        <v>1.45</v>
      </c>
      <c r="P93" s="346">
        <v>0</v>
      </c>
      <c r="Q93" s="346">
        <f>O93+N93</f>
        <v>181.45</v>
      </c>
      <c r="R93" s="352">
        <v>9</v>
      </c>
      <c r="S93" s="352">
        <v>9</v>
      </c>
      <c r="T93" s="352"/>
    </row>
    <row r="94" spans="1:20" s="14" customFormat="1" ht="20.45" customHeight="1">
      <c r="A94" s="355"/>
      <c r="B94" s="278" t="s">
        <v>23</v>
      </c>
      <c r="C94" s="333"/>
      <c r="D94" s="256"/>
      <c r="E94" s="256"/>
      <c r="F94" s="280"/>
      <c r="G94" s="281"/>
      <c r="H94" s="256">
        <f>SUM(H83:H93)</f>
        <v>23317.3</v>
      </c>
      <c r="I94" s="256">
        <f t="shared" ref="I94:Q94" si="32">SUM(I83:I93)</f>
        <v>16242.699999999999</v>
      </c>
      <c r="J94" s="256">
        <f t="shared" si="32"/>
        <v>304.90000000000003</v>
      </c>
      <c r="K94" s="256">
        <f t="shared" si="32"/>
        <v>6769.7</v>
      </c>
      <c r="L94" s="256">
        <f t="shared" si="32"/>
        <v>23317.3</v>
      </c>
      <c r="M94" s="256">
        <f t="shared" si="32"/>
        <v>7314.9759999999997</v>
      </c>
      <c r="N94" s="256">
        <f t="shared" si="32"/>
        <v>5166.2300000000005</v>
      </c>
      <c r="O94" s="256">
        <f t="shared" si="32"/>
        <v>89.804000000000016</v>
      </c>
      <c r="P94" s="256">
        <f t="shared" si="32"/>
        <v>2058.942</v>
      </c>
      <c r="Q94" s="256">
        <f t="shared" si="32"/>
        <v>7314.9759999999997</v>
      </c>
      <c r="R94" s="256">
        <v>0</v>
      </c>
      <c r="S94" s="256"/>
      <c r="T94" s="355"/>
    </row>
    <row r="95" spans="1:20" ht="36">
      <c r="A95" s="456" t="s">
        <v>33</v>
      </c>
      <c r="B95" s="460" t="s">
        <v>1030</v>
      </c>
      <c r="C95" s="368" t="s">
        <v>171</v>
      </c>
      <c r="D95" s="366" t="s">
        <v>172</v>
      </c>
      <c r="E95" s="366" t="s">
        <v>173</v>
      </c>
      <c r="F95" s="346">
        <v>30</v>
      </c>
      <c r="G95" s="359">
        <v>12</v>
      </c>
      <c r="H95" s="360">
        <v>366.1</v>
      </c>
      <c r="I95" s="350">
        <v>360</v>
      </c>
      <c r="J95" s="350">
        <v>6.1</v>
      </c>
      <c r="K95" s="350"/>
      <c r="L95" s="350">
        <f>J95+I95+K95</f>
        <v>366.1</v>
      </c>
      <c r="M95" s="346">
        <f t="shared" ref="M95:M110" si="33">Q95</f>
        <v>0.28460000000000002</v>
      </c>
      <c r="N95" s="346">
        <v>0</v>
      </c>
      <c r="O95" s="346">
        <v>0.28460000000000002</v>
      </c>
      <c r="P95" s="346">
        <v>0</v>
      </c>
      <c r="Q95" s="346">
        <f>O95+N95</f>
        <v>0.28460000000000002</v>
      </c>
      <c r="R95" s="352">
        <v>0</v>
      </c>
      <c r="S95" s="352">
        <v>0</v>
      </c>
      <c r="T95" s="352"/>
    </row>
    <row r="96" spans="1:20" ht="24">
      <c r="A96" s="456"/>
      <c r="B96" s="461"/>
      <c r="C96" s="368" t="s">
        <v>174</v>
      </c>
      <c r="D96" s="366" t="s">
        <v>175</v>
      </c>
      <c r="E96" s="366" t="s">
        <v>176</v>
      </c>
      <c r="F96" s="346">
        <v>10</v>
      </c>
      <c r="G96" s="359">
        <v>360</v>
      </c>
      <c r="H96" s="360">
        <v>43830</v>
      </c>
      <c r="I96" s="348">
        <v>43200</v>
      </c>
      <c r="J96" s="348">
        <v>630</v>
      </c>
      <c r="K96" s="348"/>
      <c r="L96" s="350">
        <f t="shared" ref="L96:L113" si="34">J96+I96+K96</f>
        <v>43830</v>
      </c>
      <c r="M96" s="346">
        <f t="shared" si="33"/>
        <v>15121.34</v>
      </c>
      <c r="N96" s="346">
        <v>14930</v>
      </c>
      <c r="O96" s="346">
        <v>191.34</v>
      </c>
      <c r="P96" s="346">
        <v>0</v>
      </c>
      <c r="Q96" s="346">
        <f>O96+N96</f>
        <v>15121.34</v>
      </c>
      <c r="R96" s="352" t="s">
        <v>989</v>
      </c>
      <c r="S96" s="352" t="s">
        <v>885</v>
      </c>
      <c r="T96" s="352"/>
    </row>
    <row r="97" spans="1:20" ht="70.150000000000006" customHeight="1">
      <c r="A97" s="456"/>
      <c r="B97" s="461"/>
      <c r="C97" s="368" t="s">
        <v>177</v>
      </c>
      <c r="D97" s="366" t="s">
        <v>178</v>
      </c>
      <c r="E97" s="366" t="s">
        <v>179</v>
      </c>
      <c r="F97" s="346">
        <v>50</v>
      </c>
      <c r="G97" s="359">
        <v>40</v>
      </c>
      <c r="H97" s="360">
        <v>2026</v>
      </c>
      <c r="I97" s="348">
        <v>2000</v>
      </c>
      <c r="J97" s="348">
        <v>26</v>
      </c>
      <c r="K97" s="348"/>
      <c r="L97" s="350">
        <f t="shared" si="34"/>
        <v>2026</v>
      </c>
      <c r="M97" s="346">
        <f t="shared" si="33"/>
        <v>956.66300000000001</v>
      </c>
      <c r="N97" s="346">
        <v>949.46299999999997</v>
      </c>
      <c r="O97" s="346">
        <v>7.2</v>
      </c>
      <c r="P97" s="346"/>
      <c r="Q97" s="346">
        <f t="shared" ref="Q97:Q113" si="35">O97+N97</f>
        <v>956.66300000000001</v>
      </c>
      <c r="R97" s="345" t="s">
        <v>990</v>
      </c>
      <c r="S97" s="345" t="s">
        <v>519</v>
      </c>
      <c r="T97" s="352"/>
    </row>
    <row r="98" spans="1:20" ht="36">
      <c r="A98" s="456"/>
      <c r="B98" s="461"/>
      <c r="C98" s="368" t="s">
        <v>180</v>
      </c>
      <c r="D98" s="366" t="s">
        <v>181</v>
      </c>
      <c r="E98" s="366" t="s">
        <v>182</v>
      </c>
      <c r="F98" s="346">
        <v>1.3</v>
      </c>
      <c r="G98" s="359">
        <v>3206</v>
      </c>
      <c r="H98" s="360">
        <v>50713.8</v>
      </c>
      <c r="I98" s="348">
        <v>50013.599999999999</v>
      </c>
      <c r="J98" s="348">
        <v>700.2</v>
      </c>
      <c r="K98" s="348"/>
      <c r="L98" s="350">
        <f t="shared" si="34"/>
        <v>50713.799999999996</v>
      </c>
      <c r="M98" s="346">
        <f t="shared" si="33"/>
        <v>16905.451000000001</v>
      </c>
      <c r="N98" s="346">
        <v>16706.3</v>
      </c>
      <c r="O98" s="346">
        <v>199.15100000000001</v>
      </c>
      <c r="P98" s="346">
        <v>0</v>
      </c>
      <c r="Q98" s="346">
        <f t="shared" si="35"/>
        <v>16905.451000000001</v>
      </c>
      <c r="R98" s="352" t="s">
        <v>991</v>
      </c>
      <c r="S98" s="345" t="s">
        <v>992</v>
      </c>
      <c r="T98" s="352"/>
    </row>
    <row r="99" spans="1:20" ht="36">
      <c r="A99" s="456"/>
      <c r="B99" s="461"/>
      <c r="C99" s="368" t="s">
        <v>183</v>
      </c>
      <c r="D99" s="366" t="s">
        <v>184</v>
      </c>
      <c r="E99" s="366" t="s">
        <v>185</v>
      </c>
      <c r="F99" s="346">
        <v>9</v>
      </c>
      <c r="G99" s="359">
        <v>1500</v>
      </c>
      <c r="H99" s="360">
        <v>13689</v>
      </c>
      <c r="I99" s="348">
        <v>13500</v>
      </c>
      <c r="J99" s="348">
        <v>189</v>
      </c>
      <c r="K99" s="348"/>
      <c r="L99" s="350">
        <f t="shared" si="34"/>
        <v>13689</v>
      </c>
      <c r="M99" s="346">
        <f t="shared" si="33"/>
        <v>7.2</v>
      </c>
      <c r="N99" s="346">
        <v>0</v>
      </c>
      <c r="O99" s="346">
        <v>7.2</v>
      </c>
      <c r="P99" s="346">
        <v>0</v>
      </c>
      <c r="Q99" s="346">
        <f t="shared" si="35"/>
        <v>7.2</v>
      </c>
      <c r="R99" s="345" t="s">
        <v>38</v>
      </c>
      <c r="S99" s="345" t="s">
        <v>38</v>
      </c>
      <c r="T99" s="352"/>
    </row>
    <row r="100" spans="1:20" ht="36">
      <c r="A100" s="456"/>
      <c r="B100" s="461"/>
      <c r="C100" s="368" t="s">
        <v>186</v>
      </c>
      <c r="D100" s="366" t="s">
        <v>187</v>
      </c>
      <c r="E100" s="366" t="s">
        <v>188</v>
      </c>
      <c r="F100" s="346" t="s">
        <v>189</v>
      </c>
      <c r="G100" s="359">
        <v>1</v>
      </c>
      <c r="H100" s="360">
        <v>30.8</v>
      </c>
      <c r="I100" s="348">
        <v>30</v>
      </c>
      <c r="J100" s="348">
        <v>0.8</v>
      </c>
      <c r="K100" s="348"/>
      <c r="L100" s="350">
        <f t="shared" si="34"/>
        <v>30.8</v>
      </c>
      <c r="M100" s="346">
        <f t="shared" si="33"/>
        <v>0</v>
      </c>
      <c r="N100" s="346">
        <v>0</v>
      </c>
      <c r="O100" s="346">
        <v>0</v>
      </c>
      <c r="P100" s="346">
        <v>0</v>
      </c>
      <c r="Q100" s="346">
        <f t="shared" si="35"/>
        <v>0</v>
      </c>
      <c r="R100" s="345" t="s">
        <v>38</v>
      </c>
      <c r="S100" s="345" t="s">
        <v>38</v>
      </c>
      <c r="T100" s="352"/>
    </row>
    <row r="101" spans="1:20" ht="36">
      <c r="A101" s="456"/>
      <c r="B101" s="462"/>
      <c r="C101" s="368" t="s">
        <v>190</v>
      </c>
      <c r="D101" s="366" t="s">
        <v>191</v>
      </c>
      <c r="E101" s="366" t="s">
        <v>192</v>
      </c>
      <c r="F101" s="346" t="s">
        <v>649</v>
      </c>
      <c r="G101" s="359">
        <v>35</v>
      </c>
      <c r="H101" s="360">
        <v>660.1</v>
      </c>
      <c r="I101" s="348">
        <v>651</v>
      </c>
      <c r="J101" s="348">
        <v>9.1</v>
      </c>
      <c r="K101" s="348"/>
      <c r="L101" s="350">
        <f t="shared" si="34"/>
        <v>660.1</v>
      </c>
      <c r="M101" s="346">
        <f t="shared" si="33"/>
        <v>331.834</v>
      </c>
      <c r="N101" s="346">
        <v>328.96199999999999</v>
      </c>
      <c r="O101" s="346">
        <v>2.8719999999999999</v>
      </c>
      <c r="P101" s="346">
        <v>0</v>
      </c>
      <c r="Q101" s="346">
        <f t="shared" si="35"/>
        <v>331.834</v>
      </c>
      <c r="R101" s="345" t="s">
        <v>993</v>
      </c>
      <c r="S101" s="345" t="s">
        <v>994</v>
      </c>
      <c r="T101" s="352"/>
    </row>
    <row r="102" spans="1:20" ht="60">
      <c r="A102" s="456"/>
      <c r="B102" s="246" t="s">
        <v>973</v>
      </c>
      <c r="C102" s="368" t="s">
        <v>193</v>
      </c>
      <c r="D102" s="366" t="s">
        <v>194</v>
      </c>
      <c r="E102" s="366" t="s">
        <v>195</v>
      </c>
      <c r="F102" s="346">
        <v>23.215</v>
      </c>
      <c r="G102" s="359">
        <v>471</v>
      </c>
      <c r="H102" s="360">
        <v>132917</v>
      </c>
      <c r="I102" s="348">
        <v>131211.20000000001</v>
      </c>
      <c r="J102" s="348">
        <v>1705.8</v>
      </c>
      <c r="K102" s="348"/>
      <c r="L102" s="350">
        <f t="shared" si="34"/>
        <v>132917</v>
      </c>
      <c r="M102" s="346">
        <f t="shared" si="33"/>
        <v>44145.377</v>
      </c>
      <c r="N102" s="346">
        <v>43655.887999999999</v>
      </c>
      <c r="O102" s="346">
        <v>489.48899999999998</v>
      </c>
      <c r="P102" s="346">
        <v>0</v>
      </c>
      <c r="Q102" s="346">
        <f t="shared" si="35"/>
        <v>44145.377</v>
      </c>
      <c r="R102" s="352" t="s">
        <v>995</v>
      </c>
      <c r="S102" s="345" t="s">
        <v>996</v>
      </c>
      <c r="T102" s="352"/>
    </row>
    <row r="103" spans="1:20" ht="60">
      <c r="A103" s="456"/>
      <c r="B103" s="460" t="s">
        <v>1030</v>
      </c>
      <c r="C103" s="368" t="s">
        <v>196</v>
      </c>
      <c r="D103" s="482"/>
      <c r="E103" s="292" t="s">
        <v>197</v>
      </c>
      <c r="F103" s="345" t="s">
        <v>198</v>
      </c>
      <c r="G103" s="359" t="s">
        <v>652</v>
      </c>
      <c r="H103" s="360">
        <v>1940.6</v>
      </c>
      <c r="I103" s="353">
        <v>1890</v>
      </c>
      <c r="J103" s="353">
        <v>50.6</v>
      </c>
      <c r="K103" s="353"/>
      <c r="L103" s="350">
        <f t="shared" si="34"/>
        <v>1940.6</v>
      </c>
      <c r="M103" s="346">
        <f t="shared" si="33"/>
        <v>0</v>
      </c>
      <c r="N103" s="346"/>
      <c r="O103" s="346"/>
      <c r="P103" s="346">
        <v>0</v>
      </c>
      <c r="Q103" s="346">
        <f t="shared" si="35"/>
        <v>0</v>
      </c>
      <c r="R103" s="345" t="s">
        <v>38</v>
      </c>
      <c r="S103" s="345" t="s">
        <v>38</v>
      </c>
      <c r="T103" s="352"/>
    </row>
    <row r="104" spans="1:20" ht="66.599999999999994" customHeight="1">
      <c r="A104" s="456"/>
      <c r="B104" s="461"/>
      <c r="C104" s="368" t="s">
        <v>200</v>
      </c>
      <c r="D104" s="482"/>
      <c r="E104" s="292" t="s">
        <v>201</v>
      </c>
      <c r="F104" s="346" t="s">
        <v>653</v>
      </c>
      <c r="G104" s="359">
        <v>112</v>
      </c>
      <c r="H104" s="360">
        <v>7390.2</v>
      </c>
      <c r="I104" s="353">
        <v>7245.3</v>
      </c>
      <c r="J104" s="353">
        <v>144.9</v>
      </c>
      <c r="K104" s="353"/>
      <c r="L104" s="350">
        <f t="shared" si="34"/>
        <v>7390.2</v>
      </c>
      <c r="M104" s="346">
        <f t="shared" si="33"/>
        <v>0</v>
      </c>
      <c r="N104" s="346"/>
      <c r="O104" s="346"/>
      <c r="P104" s="346">
        <v>0</v>
      </c>
      <c r="Q104" s="346">
        <f t="shared" si="35"/>
        <v>0</v>
      </c>
      <c r="R104" s="345" t="s">
        <v>38</v>
      </c>
      <c r="S104" s="345" t="s">
        <v>38</v>
      </c>
      <c r="T104" s="352"/>
    </row>
    <row r="105" spans="1:20" ht="72">
      <c r="A105" s="456"/>
      <c r="B105" s="461"/>
      <c r="C105" s="368" t="s">
        <v>202</v>
      </c>
      <c r="D105" s="482"/>
      <c r="E105" s="366" t="s">
        <v>203</v>
      </c>
      <c r="F105" s="346">
        <v>65.599999999999994</v>
      </c>
      <c r="G105" s="359">
        <v>638</v>
      </c>
      <c r="H105" s="360">
        <v>41829.300000000003</v>
      </c>
      <c r="I105" s="353">
        <v>41829.300000000003</v>
      </c>
      <c r="J105" s="353"/>
      <c r="K105" s="353"/>
      <c r="L105" s="350">
        <f t="shared" si="34"/>
        <v>41829.300000000003</v>
      </c>
      <c r="M105" s="346">
        <f t="shared" si="33"/>
        <v>0</v>
      </c>
      <c r="N105" s="346">
        <v>0</v>
      </c>
      <c r="O105" s="346">
        <v>0</v>
      </c>
      <c r="P105" s="346">
        <v>0</v>
      </c>
      <c r="Q105" s="346">
        <f t="shared" si="35"/>
        <v>0</v>
      </c>
      <c r="R105" s="293" t="s">
        <v>38</v>
      </c>
      <c r="S105" s="293" t="s">
        <v>38</v>
      </c>
      <c r="T105" s="352"/>
    </row>
    <row r="106" spans="1:20" ht="96">
      <c r="A106" s="456"/>
      <c r="B106" s="461"/>
      <c r="C106" s="368" t="s">
        <v>204</v>
      </c>
      <c r="D106" s="366"/>
      <c r="E106" s="366" t="s">
        <v>205</v>
      </c>
      <c r="F106" s="346" t="s">
        <v>654</v>
      </c>
      <c r="G106" s="345" t="s">
        <v>655</v>
      </c>
      <c r="H106" s="360">
        <v>2013.9</v>
      </c>
      <c r="I106" s="353">
        <v>2013.9</v>
      </c>
      <c r="J106" s="353">
        <v>0</v>
      </c>
      <c r="K106" s="353"/>
      <c r="L106" s="350">
        <f t="shared" si="34"/>
        <v>2013.9</v>
      </c>
      <c r="M106" s="346">
        <f t="shared" si="33"/>
        <v>0</v>
      </c>
      <c r="N106" s="346">
        <v>0</v>
      </c>
      <c r="O106" s="346">
        <v>0</v>
      </c>
      <c r="P106" s="346">
        <v>0</v>
      </c>
      <c r="Q106" s="346">
        <f t="shared" si="35"/>
        <v>0</v>
      </c>
      <c r="R106" s="239" t="s">
        <v>38</v>
      </c>
      <c r="S106" s="239" t="s">
        <v>38</v>
      </c>
      <c r="T106" s="352"/>
    </row>
    <row r="107" spans="1:20" ht="108">
      <c r="A107" s="456"/>
      <c r="B107" s="461"/>
      <c r="C107" s="368" t="s">
        <v>206</v>
      </c>
      <c r="D107" s="367" t="s">
        <v>207</v>
      </c>
      <c r="E107" s="367" t="s">
        <v>208</v>
      </c>
      <c r="F107" s="294" t="s">
        <v>656</v>
      </c>
      <c r="G107" s="359">
        <v>218</v>
      </c>
      <c r="H107" s="360">
        <f>L107</f>
        <v>40755.4</v>
      </c>
      <c r="I107" s="348">
        <v>40755.4</v>
      </c>
      <c r="J107" s="348"/>
      <c r="K107" s="348"/>
      <c r="L107" s="350">
        <f t="shared" si="34"/>
        <v>40755.4</v>
      </c>
      <c r="M107" s="346">
        <f t="shared" si="33"/>
        <v>0</v>
      </c>
      <c r="N107" s="346">
        <v>0</v>
      </c>
      <c r="O107" s="346">
        <v>0</v>
      </c>
      <c r="P107" s="346">
        <v>0</v>
      </c>
      <c r="Q107" s="346">
        <f>O107+N107</f>
        <v>0</v>
      </c>
      <c r="R107" s="295">
        <v>0</v>
      </c>
      <c r="S107" s="295">
        <v>0</v>
      </c>
      <c r="T107" s="352"/>
    </row>
    <row r="108" spans="1:20" ht="84">
      <c r="A108" s="456"/>
      <c r="B108" s="461"/>
      <c r="C108" s="368" t="s">
        <v>209</v>
      </c>
      <c r="D108" s="367" t="s">
        <v>210</v>
      </c>
      <c r="E108" s="367" t="s">
        <v>211</v>
      </c>
      <c r="F108" s="294" t="s">
        <v>657</v>
      </c>
      <c r="G108" s="345" t="s">
        <v>658</v>
      </c>
      <c r="H108" s="360">
        <f>L108</f>
        <v>3560.9</v>
      </c>
      <c r="I108" s="348">
        <v>3560.9</v>
      </c>
      <c r="J108" s="348">
        <v>0</v>
      </c>
      <c r="K108" s="348">
        <v>0</v>
      </c>
      <c r="L108" s="350">
        <f t="shared" si="34"/>
        <v>3560.9</v>
      </c>
      <c r="M108" s="346">
        <f t="shared" si="33"/>
        <v>0</v>
      </c>
      <c r="N108" s="346">
        <v>0</v>
      </c>
      <c r="O108" s="346">
        <v>0</v>
      </c>
      <c r="P108" s="346">
        <v>0</v>
      </c>
      <c r="Q108" s="346">
        <f t="shared" si="35"/>
        <v>0</v>
      </c>
      <c r="R108" s="295">
        <v>0</v>
      </c>
      <c r="S108" s="295">
        <v>0</v>
      </c>
      <c r="T108" s="352"/>
    </row>
    <row r="109" spans="1:20" ht="60">
      <c r="A109" s="456"/>
      <c r="B109" s="461"/>
      <c r="C109" s="368" t="s">
        <v>212</v>
      </c>
      <c r="D109" s="367" t="s">
        <v>82</v>
      </c>
      <c r="E109" s="367" t="s">
        <v>213</v>
      </c>
      <c r="F109" s="294" t="s">
        <v>659</v>
      </c>
      <c r="G109" s="345" t="s">
        <v>199</v>
      </c>
      <c r="H109" s="360">
        <v>131.19999999999999</v>
      </c>
      <c r="I109" s="348">
        <v>131.19999999999999</v>
      </c>
      <c r="J109" s="348"/>
      <c r="K109" s="348"/>
      <c r="L109" s="350">
        <f t="shared" si="34"/>
        <v>131.19999999999999</v>
      </c>
      <c r="M109" s="346">
        <f t="shared" si="33"/>
        <v>0</v>
      </c>
      <c r="N109" s="346">
        <v>0</v>
      </c>
      <c r="O109" s="346">
        <v>0</v>
      </c>
      <c r="P109" s="346">
        <v>0</v>
      </c>
      <c r="Q109" s="346">
        <f t="shared" si="35"/>
        <v>0</v>
      </c>
      <c r="R109" s="295">
        <v>0</v>
      </c>
      <c r="S109" s="295">
        <v>0</v>
      </c>
      <c r="T109" s="352"/>
    </row>
    <row r="110" spans="1:20" ht="60">
      <c r="A110" s="456"/>
      <c r="B110" s="461"/>
      <c r="C110" s="368" t="s">
        <v>214</v>
      </c>
      <c r="D110" s="367" t="s">
        <v>82</v>
      </c>
      <c r="E110" s="367" t="s">
        <v>215</v>
      </c>
      <c r="F110" s="294" t="s">
        <v>216</v>
      </c>
      <c r="G110" s="345" t="s">
        <v>624</v>
      </c>
      <c r="H110" s="360">
        <v>91</v>
      </c>
      <c r="I110" s="348">
        <v>90</v>
      </c>
      <c r="J110" s="348">
        <v>1</v>
      </c>
      <c r="K110" s="348"/>
      <c r="L110" s="350">
        <f t="shared" si="34"/>
        <v>91</v>
      </c>
      <c r="M110" s="346">
        <f t="shared" si="33"/>
        <v>0</v>
      </c>
      <c r="N110" s="346">
        <v>0</v>
      </c>
      <c r="O110" s="346">
        <v>0</v>
      </c>
      <c r="P110" s="346">
        <v>0</v>
      </c>
      <c r="Q110" s="346">
        <f t="shared" si="35"/>
        <v>0</v>
      </c>
      <c r="R110" s="239" t="s">
        <v>38</v>
      </c>
      <c r="S110" s="239" t="s">
        <v>38</v>
      </c>
      <c r="T110" s="352"/>
    </row>
    <row r="111" spans="1:20" ht="72">
      <c r="A111" s="456"/>
      <c r="B111" s="461"/>
      <c r="C111" s="368" t="s">
        <v>217</v>
      </c>
      <c r="D111" s="367" t="s">
        <v>218</v>
      </c>
      <c r="E111" s="367" t="s">
        <v>619</v>
      </c>
      <c r="F111" s="294" t="s">
        <v>219</v>
      </c>
      <c r="G111" s="359">
        <v>28</v>
      </c>
      <c r="H111" s="360">
        <v>7409.9</v>
      </c>
      <c r="I111" s="348"/>
      <c r="J111" s="348"/>
      <c r="K111" s="348">
        <v>7409.9</v>
      </c>
      <c r="L111" s="350">
        <f t="shared" si="34"/>
        <v>7409.9</v>
      </c>
      <c r="M111" s="346">
        <f>Q111</f>
        <v>0</v>
      </c>
      <c r="N111" s="346">
        <v>0</v>
      </c>
      <c r="O111" s="346">
        <v>0</v>
      </c>
      <c r="P111" s="346">
        <v>0</v>
      </c>
      <c r="Q111" s="346">
        <f>N111+O111+P111</f>
        <v>0</v>
      </c>
      <c r="R111" s="295">
        <v>0</v>
      </c>
      <c r="S111" s="295">
        <v>0</v>
      </c>
      <c r="T111" s="352"/>
    </row>
    <row r="112" spans="1:20" ht="21" customHeight="1">
      <c r="A112" s="456"/>
      <c r="B112" s="461"/>
      <c r="C112" s="368" t="s">
        <v>220</v>
      </c>
      <c r="D112" s="366" t="s">
        <v>221</v>
      </c>
      <c r="E112" s="366" t="s">
        <v>222</v>
      </c>
      <c r="F112" s="346" t="s">
        <v>921</v>
      </c>
      <c r="G112" s="359">
        <v>7500</v>
      </c>
      <c r="H112" s="360">
        <v>8500</v>
      </c>
      <c r="I112" s="348">
        <v>8500</v>
      </c>
      <c r="J112" s="348"/>
      <c r="K112" s="348"/>
      <c r="L112" s="350">
        <f t="shared" si="34"/>
        <v>8500</v>
      </c>
      <c r="M112" s="346">
        <f>Q112</f>
        <v>0</v>
      </c>
      <c r="N112" s="346">
        <v>0</v>
      </c>
      <c r="O112" s="346">
        <v>0</v>
      </c>
      <c r="P112" s="346">
        <v>0</v>
      </c>
      <c r="Q112" s="346">
        <f>N112+O112+P112</f>
        <v>0</v>
      </c>
      <c r="R112" s="295">
        <v>0</v>
      </c>
      <c r="S112" s="295"/>
      <c r="T112" s="352"/>
    </row>
    <row r="113" spans="1:20" ht="36">
      <c r="A113" s="456"/>
      <c r="B113" s="462"/>
      <c r="C113" s="368" t="s">
        <v>223</v>
      </c>
      <c r="D113" s="366"/>
      <c r="E113" s="366" t="s">
        <v>224</v>
      </c>
      <c r="F113" s="346">
        <v>100</v>
      </c>
      <c r="G113" s="359">
        <v>1</v>
      </c>
      <c r="H113" s="360">
        <f t="shared" ref="H113" si="36">L113</f>
        <v>101.1</v>
      </c>
      <c r="I113" s="348">
        <v>100</v>
      </c>
      <c r="J113" s="348">
        <v>1.1000000000000001</v>
      </c>
      <c r="K113" s="348"/>
      <c r="L113" s="350">
        <f t="shared" si="34"/>
        <v>101.1</v>
      </c>
      <c r="M113" s="346">
        <f>Q113</f>
        <v>0</v>
      </c>
      <c r="N113" s="346">
        <v>0</v>
      </c>
      <c r="O113" s="346">
        <v>0</v>
      </c>
      <c r="P113" s="346">
        <v>0</v>
      </c>
      <c r="Q113" s="346">
        <f t="shared" si="35"/>
        <v>0</v>
      </c>
      <c r="R113" s="295">
        <v>0</v>
      </c>
      <c r="S113" s="295">
        <v>0</v>
      </c>
      <c r="T113" s="352"/>
    </row>
    <row r="114" spans="1:20" s="14" customFormat="1">
      <c r="A114" s="355"/>
      <c r="B114" s="278" t="s">
        <v>23</v>
      </c>
      <c r="C114" s="333"/>
      <c r="D114" s="256"/>
      <c r="E114" s="256"/>
      <c r="F114" s="280"/>
      <c r="G114" s="281"/>
      <c r="H114" s="256">
        <f t="shared" ref="H114:P114" si="37">SUM(H95:H113)</f>
        <v>357956.3000000001</v>
      </c>
      <c r="I114" s="256">
        <f t="shared" si="37"/>
        <v>347081.8000000001</v>
      </c>
      <c r="J114" s="256">
        <f t="shared" si="37"/>
        <v>3464.6</v>
      </c>
      <c r="K114" s="256">
        <f t="shared" si="37"/>
        <v>7409.9</v>
      </c>
      <c r="L114" s="256">
        <f t="shared" si="37"/>
        <v>357956.3000000001</v>
      </c>
      <c r="M114" s="256">
        <f t="shared" si="37"/>
        <v>77468.149600000004</v>
      </c>
      <c r="N114" s="256">
        <f t="shared" si="37"/>
        <v>76570.612999999998</v>
      </c>
      <c r="O114" s="256">
        <f t="shared" si="37"/>
        <v>897.53659999999991</v>
      </c>
      <c r="P114" s="256">
        <f t="shared" si="37"/>
        <v>0</v>
      </c>
      <c r="Q114" s="256">
        <f>SUM(Q95:Q113)</f>
        <v>77468.149600000004</v>
      </c>
      <c r="R114" s="256"/>
      <c r="S114" s="256"/>
      <c r="T114" s="355"/>
    </row>
    <row r="115" spans="1:20" ht="36" customHeight="1">
      <c r="A115" s="352" t="s">
        <v>47</v>
      </c>
      <c r="B115" s="460" t="s">
        <v>225</v>
      </c>
      <c r="C115" s="605" t="s">
        <v>226</v>
      </c>
      <c r="D115" s="366" t="s">
        <v>227</v>
      </c>
      <c r="E115" s="366" t="s">
        <v>228</v>
      </c>
      <c r="F115" s="277">
        <v>379.911</v>
      </c>
      <c r="G115" s="359" t="s">
        <v>660</v>
      </c>
      <c r="H115" s="360">
        <f>L115</f>
        <v>58786.7</v>
      </c>
      <c r="I115" s="348">
        <v>58786.7</v>
      </c>
      <c r="J115" s="348"/>
      <c r="K115" s="348"/>
      <c r="L115" s="348">
        <f>J115+I115+K115</f>
        <v>58786.7</v>
      </c>
      <c r="M115" s="346">
        <f>Q115</f>
        <v>22118.652999999998</v>
      </c>
      <c r="N115" s="346">
        <v>22118.652999999998</v>
      </c>
      <c r="O115" s="346"/>
      <c r="P115" s="346">
        <v>0</v>
      </c>
      <c r="Q115" s="346">
        <f>O115+N115</f>
        <v>22118.652999999998</v>
      </c>
      <c r="R115" s="239" t="s">
        <v>997</v>
      </c>
      <c r="S115" s="239" t="s">
        <v>998</v>
      </c>
      <c r="T115" s="352"/>
    </row>
    <row r="116" spans="1:20">
      <c r="A116" s="352"/>
      <c r="B116" s="462"/>
      <c r="C116" s="607"/>
      <c r="D116" s="366"/>
      <c r="E116" s="366"/>
      <c r="F116" s="346">
        <v>30</v>
      </c>
      <c r="G116" s="359"/>
      <c r="H116" s="360"/>
      <c r="I116" s="348"/>
      <c r="J116" s="348"/>
      <c r="K116" s="348"/>
      <c r="L116" s="348"/>
      <c r="M116" s="346"/>
      <c r="N116" s="346"/>
      <c r="O116" s="346"/>
      <c r="P116" s="346"/>
      <c r="Q116" s="346"/>
      <c r="R116" s="239"/>
      <c r="S116" s="239"/>
      <c r="T116" s="352"/>
    </row>
    <row r="117" spans="1:20" s="10" customFormat="1">
      <c r="A117" s="21"/>
      <c r="B117" s="251" t="s">
        <v>23</v>
      </c>
      <c r="C117" s="334"/>
      <c r="D117" s="256"/>
      <c r="E117" s="256"/>
      <c r="F117" s="21"/>
      <c r="G117" s="21"/>
      <c r="H117" s="256">
        <f>SUM(H115)</f>
        <v>58786.7</v>
      </c>
      <c r="I117" s="256">
        <f t="shared" ref="I117:Q117" si="38">SUM(I115)</f>
        <v>58786.7</v>
      </c>
      <c r="J117" s="256">
        <f t="shared" si="38"/>
        <v>0</v>
      </c>
      <c r="K117" s="256">
        <f t="shared" si="38"/>
        <v>0</v>
      </c>
      <c r="L117" s="256">
        <f t="shared" si="38"/>
        <v>58786.7</v>
      </c>
      <c r="M117" s="256">
        <f t="shared" si="38"/>
        <v>22118.652999999998</v>
      </c>
      <c r="N117" s="256">
        <f t="shared" si="38"/>
        <v>22118.652999999998</v>
      </c>
      <c r="O117" s="256">
        <f t="shared" si="38"/>
        <v>0</v>
      </c>
      <c r="P117" s="256">
        <f t="shared" si="38"/>
        <v>0</v>
      </c>
      <c r="Q117" s="256">
        <f t="shared" si="38"/>
        <v>22118.652999999998</v>
      </c>
      <c r="R117" s="256"/>
      <c r="S117" s="256"/>
      <c r="T117" s="21"/>
    </row>
    <row r="118" spans="1:20" ht="36">
      <c r="A118" s="456" t="s">
        <v>49</v>
      </c>
      <c r="B118" s="460" t="s">
        <v>230</v>
      </c>
      <c r="C118" s="368" t="s">
        <v>231</v>
      </c>
      <c r="D118" s="366" t="s">
        <v>232</v>
      </c>
      <c r="E118" s="366" t="s">
        <v>233</v>
      </c>
      <c r="F118" s="346">
        <v>100</v>
      </c>
      <c r="G118" s="352">
        <v>1</v>
      </c>
      <c r="H118" s="360">
        <f t="shared" ref="H118:H127" si="39">L118</f>
        <v>101.1</v>
      </c>
      <c r="I118" s="348">
        <v>100</v>
      </c>
      <c r="J118" s="348">
        <v>1.1000000000000001</v>
      </c>
      <c r="K118" s="348"/>
      <c r="L118" s="348">
        <f>J118+I118+K118</f>
        <v>101.1</v>
      </c>
      <c r="M118" s="346">
        <f>Q118</f>
        <v>0</v>
      </c>
      <c r="N118" s="346">
        <v>0</v>
      </c>
      <c r="O118" s="346">
        <v>0</v>
      </c>
      <c r="P118" s="346">
        <v>0</v>
      </c>
      <c r="Q118" s="346">
        <f>O118+N118+P118</f>
        <v>0</v>
      </c>
      <c r="R118" s="352">
        <v>0</v>
      </c>
      <c r="S118" s="352">
        <v>0</v>
      </c>
      <c r="T118" s="352"/>
    </row>
    <row r="119" spans="1:20" ht="44.25" customHeight="1">
      <c r="A119" s="456"/>
      <c r="B119" s="461"/>
      <c r="C119" s="368" t="s">
        <v>234</v>
      </c>
      <c r="D119" s="366" t="s">
        <v>235</v>
      </c>
      <c r="E119" s="366" t="s">
        <v>236</v>
      </c>
      <c r="F119" s="346">
        <v>15</v>
      </c>
      <c r="G119" s="345" t="s">
        <v>663</v>
      </c>
      <c r="H119" s="360">
        <v>2014.1</v>
      </c>
      <c r="I119" s="348">
        <v>1980</v>
      </c>
      <c r="J119" s="348">
        <v>34.1</v>
      </c>
      <c r="K119" s="348"/>
      <c r="L119" s="348">
        <f t="shared" ref="L119:L127" si="40">J119+I119+K119</f>
        <v>2014.1</v>
      </c>
      <c r="M119" s="346">
        <f t="shared" ref="M119:M127" si="41">Q119</f>
        <v>670.02</v>
      </c>
      <c r="N119" s="346">
        <v>660</v>
      </c>
      <c r="O119" s="346">
        <v>10.02</v>
      </c>
      <c r="P119" s="346">
        <v>0</v>
      </c>
      <c r="Q119" s="346">
        <f t="shared" ref="Q119:Q127" si="42">O119+N119+P119</f>
        <v>670.02</v>
      </c>
      <c r="R119" s="352">
        <v>11</v>
      </c>
      <c r="S119" s="352">
        <v>11</v>
      </c>
      <c r="T119" s="352"/>
    </row>
    <row r="120" spans="1:20" ht="24">
      <c r="A120" s="456"/>
      <c r="B120" s="461"/>
      <c r="C120" s="368" t="s">
        <v>237</v>
      </c>
      <c r="D120" s="366" t="s">
        <v>238</v>
      </c>
      <c r="E120" s="366" t="s">
        <v>239</v>
      </c>
      <c r="F120" s="346">
        <v>10</v>
      </c>
      <c r="G120" s="352">
        <v>20</v>
      </c>
      <c r="H120" s="360">
        <v>204</v>
      </c>
      <c r="I120" s="348">
        <v>200</v>
      </c>
      <c r="J120" s="348">
        <v>4</v>
      </c>
      <c r="K120" s="348"/>
      <c r="L120" s="348">
        <f t="shared" si="40"/>
        <v>204</v>
      </c>
      <c r="M120" s="346">
        <f t="shared" si="41"/>
        <v>0</v>
      </c>
      <c r="N120" s="346">
        <v>0</v>
      </c>
      <c r="O120" s="346">
        <v>0</v>
      </c>
      <c r="P120" s="346">
        <v>0</v>
      </c>
      <c r="Q120" s="346">
        <f t="shared" si="42"/>
        <v>0</v>
      </c>
      <c r="R120" s="352">
        <v>0</v>
      </c>
      <c r="S120" s="352">
        <v>0</v>
      </c>
      <c r="T120" s="352"/>
    </row>
    <row r="121" spans="1:20" ht="36">
      <c r="A121" s="456"/>
      <c r="B121" s="461"/>
      <c r="C121" s="368" t="s">
        <v>240</v>
      </c>
      <c r="D121" s="366" t="s">
        <v>241</v>
      </c>
      <c r="E121" s="366" t="s">
        <v>242</v>
      </c>
      <c r="F121" s="346">
        <v>50</v>
      </c>
      <c r="G121" s="352">
        <v>1</v>
      </c>
      <c r="H121" s="360">
        <f t="shared" si="39"/>
        <v>50.6</v>
      </c>
      <c r="I121" s="348">
        <v>50</v>
      </c>
      <c r="J121" s="348">
        <v>0.6</v>
      </c>
      <c r="K121" s="348"/>
      <c r="L121" s="348">
        <f t="shared" si="40"/>
        <v>50.6</v>
      </c>
      <c r="M121" s="346">
        <f t="shared" si="41"/>
        <v>0</v>
      </c>
      <c r="N121" s="346">
        <v>0</v>
      </c>
      <c r="O121" s="346">
        <v>0</v>
      </c>
      <c r="P121" s="346">
        <v>0</v>
      </c>
      <c r="Q121" s="346">
        <f t="shared" si="42"/>
        <v>0</v>
      </c>
      <c r="R121" s="352">
        <v>0</v>
      </c>
      <c r="S121" s="352">
        <v>0</v>
      </c>
      <c r="T121" s="352"/>
    </row>
    <row r="122" spans="1:20" ht="24">
      <c r="A122" s="456"/>
      <c r="B122" s="461"/>
      <c r="C122" s="368" t="s">
        <v>243</v>
      </c>
      <c r="D122" s="366" t="s">
        <v>244</v>
      </c>
      <c r="E122" s="366" t="s">
        <v>245</v>
      </c>
      <c r="F122" s="346">
        <v>10</v>
      </c>
      <c r="G122" s="359">
        <v>11</v>
      </c>
      <c r="H122" s="360">
        <v>1278.9000000000001</v>
      </c>
      <c r="I122" s="348">
        <v>1260</v>
      </c>
      <c r="J122" s="348">
        <v>18.899999999999999</v>
      </c>
      <c r="K122" s="348"/>
      <c r="L122" s="348">
        <f t="shared" si="40"/>
        <v>1278.9000000000001</v>
      </c>
      <c r="M122" s="346">
        <f t="shared" si="41"/>
        <v>364.28</v>
      </c>
      <c r="N122" s="346">
        <v>360</v>
      </c>
      <c r="O122" s="346">
        <v>4.28</v>
      </c>
      <c r="P122" s="346"/>
      <c r="Q122" s="346">
        <f t="shared" si="42"/>
        <v>364.28</v>
      </c>
      <c r="R122" s="352">
        <v>9</v>
      </c>
      <c r="S122" s="352">
        <v>9</v>
      </c>
      <c r="T122" s="352"/>
    </row>
    <row r="123" spans="1:20" ht="24">
      <c r="A123" s="456"/>
      <c r="B123" s="461"/>
      <c r="C123" s="368" t="s">
        <v>246</v>
      </c>
      <c r="D123" s="366" t="s">
        <v>247</v>
      </c>
      <c r="E123" s="366" t="s">
        <v>248</v>
      </c>
      <c r="F123" s="346">
        <v>5</v>
      </c>
      <c r="G123" s="352">
        <v>200</v>
      </c>
      <c r="H123" s="360">
        <v>1014</v>
      </c>
      <c r="I123" s="348">
        <v>1000</v>
      </c>
      <c r="J123" s="348">
        <v>14</v>
      </c>
      <c r="K123" s="348"/>
      <c r="L123" s="348">
        <f t="shared" si="40"/>
        <v>1014</v>
      </c>
      <c r="M123" s="346">
        <f t="shared" si="41"/>
        <v>245.90899999999999</v>
      </c>
      <c r="N123" s="346">
        <v>245</v>
      </c>
      <c r="O123" s="346">
        <v>0.90900000000000003</v>
      </c>
      <c r="P123" s="346"/>
      <c r="Q123" s="346">
        <f t="shared" si="42"/>
        <v>245.90899999999999</v>
      </c>
      <c r="R123" s="352">
        <v>49</v>
      </c>
      <c r="S123" s="352">
        <v>27</v>
      </c>
      <c r="T123" s="352"/>
    </row>
    <row r="124" spans="1:20">
      <c r="A124" s="456"/>
      <c r="B124" s="461"/>
      <c r="C124" s="605" t="s">
        <v>249</v>
      </c>
      <c r="D124" s="608" t="s">
        <v>250</v>
      </c>
      <c r="E124" s="608" t="s">
        <v>251</v>
      </c>
      <c r="F124" s="398">
        <v>6.8358999999999996</v>
      </c>
      <c r="G124" s="352">
        <v>53</v>
      </c>
      <c r="H124" s="252">
        <v>4416.8</v>
      </c>
      <c r="I124" s="348">
        <v>4347.5</v>
      </c>
      <c r="J124" s="348">
        <v>69.3</v>
      </c>
      <c r="K124" s="348"/>
      <c r="L124" s="348">
        <v>4416.8</v>
      </c>
      <c r="M124" s="346">
        <f t="shared" si="41"/>
        <v>1393.1000000000001</v>
      </c>
      <c r="N124" s="346">
        <v>1367.2</v>
      </c>
      <c r="O124" s="346">
        <v>25.9</v>
      </c>
      <c r="P124" s="346"/>
      <c r="Q124" s="346">
        <f t="shared" si="42"/>
        <v>1393.1000000000001</v>
      </c>
      <c r="R124" s="352">
        <v>50</v>
      </c>
      <c r="S124" s="352">
        <v>48</v>
      </c>
      <c r="T124" s="352"/>
    </row>
    <row r="125" spans="1:20">
      <c r="A125" s="456"/>
      <c r="B125" s="461"/>
      <c r="C125" s="607"/>
      <c r="D125" s="610"/>
      <c r="E125" s="610"/>
      <c r="F125" s="398">
        <v>7.59544</v>
      </c>
      <c r="G125" s="352">
        <v>92</v>
      </c>
      <c r="H125" s="252">
        <v>8519.9</v>
      </c>
      <c r="I125" s="348">
        <v>8385.5</v>
      </c>
      <c r="J125" s="348">
        <v>134.4</v>
      </c>
      <c r="K125" s="348"/>
      <c r="L125" s="348">
        <v>8519.9</v>
      </c>
      <c r="M125" s="346">
        <f t="shared" si="41"/>
        <v>2508.9</v>
      </c>
      <c r="N125" s="346">
        <v>2476.9</v>
      </c>
      <c r="O125" s="346">
        <v>32</v>
      </c>
      <c r="P125" s="346"/>
      <c r="Q125" s="346">
        <f t="shared" si="42"/>
        <v>2508.9</v>
      </c>
      <c r="R125" s="352">
        <v>85</v>
      </c>
      <c r="S125" s="352">
        <v>84</v>
      </c>
      <c r="T125" s="352"/>
    </row>
    <row r="126" spans="1:20" ht="36">
      <c r="A126" s="456"/>
      <c r="B126" s="461"/>
      <c r="C126" s="368" t="s">
        <v>252</v>
      </c>
      <c r="D126" s="366" t="s">
        <v>253</v>
      </c>
      <c r="E126" s="366" t="s">
        <v>254</v>
      </c>
      <c r="F126" s="346">
        <v>20</v>
      </c>
      <c r="G126" s="352">
        <v>10</v>
      </c>
      <c r="H126" s="360">
        <f t="shared" si="39"/>
        <v>203.6</v>
      </c>
      <c r="I126" s="348">
        <v>200</v>
      </c>
      <c r="J126" s="348">
        <v>3.6</v>
      </c>
      <c r="K126" s="348"/>
      <c r="L126" s="348">
        <f t="shared" si="40"/>
        <v>203.6</v>
      </c>
      <c r="M126" s="346">
        <f t="shared" si="41"/>
        <v>0</v>
      </c>
      <c r="N126" s="346">
        <v>0</v>
      </c>
      <c r="O126" s="346">
        <v>0</v>
      </c>
      <c r="P126" s="346">
        <v>0</v>
      </c>
      <c r="Q126" s="346">
        <f t="shared" si="42"/>
        <v>0</v>
      </c>
      <c r="R126" s="352">
        <v>0</v>
      </c>
      <c r="S126" s="352">
        <v>0</v>
      </c>
      <c r="T126" s="352"/>
    </row>
    <row r="127" spans="1:20" ht="47.25" customHeight="1">
      <c r="A127" s="456"/>
      <c r="B127" s="462"/>
      <c r="C127" s="368" t="s">
        <v>255</v>
      </c>
      <c r="D127" s="366"/>
      <c r="E127" s="366" t="s">
        <v>256</v>
      </c>
      <c r="F127" s="346">
        <v>5</v>
      </c>
      <c r="G127" s="352">
        <v>130</v>
      </c>
      <c r="H127" s="360">
        <f t="shared" si="39"/>
        <v>665.6</v>
      </c>
      <c r="I127" s="348">
        <v>650</v>
      </c>
      <c r="J127" s="348">
        <v>15.6</v>
      </c>
      <c r="K127" s="348"/>
      <c r="L127" s="348">
        <f t="shared" si="40"/>
        <v>665.6</v>
      </c>
      <c r="M127" s="346">
        <f t="shared" si="41"/>
        <v>554.12699999999995</v>
      </c>
      <c r="N127" s="346">
        <v>550</v>
      </c>
      <c r="O127" s="346">
        <v>4.1269999999999998</v>
      </c>
      <c r="P127" s="346"/>
      <c r="Q127" s="346">
        <f t="shared" si="42"/>
        <v>554.12699999999995</v>
      </c>
      <c r="R127" s="352">
        <v>110</v>
      </c>
      <c r="S127" s="352">
        <v>19</v>
      </c>
      <c r="T127" s="352"/>
    </row>
    <row r="128" spans="1:20" s="10" customFormat="1">
      <c r="A128" s="21"/>
      <c r="B128" s="251" t="s">
        <v>23</v>
      </c>
      <c r="C128" s="334"/>
      <c r="D128" s="256"/>
      <c r="E128" s="256"/>
      <c r="F128" s="21"/>
      <c r="G128" s="21"/>
      <c r="H128" s="256">
        <f>SUM(H118:H127)</f>
        <v>18468.599999999999</v>
      </c>
      <c r="I128" s="256">
        <f t="shared" ref="I128:Q128" si="43">SUM(I118:I127)</f>
        <v>18173</v>
      </c>
      <c r="J128" s="256">
        <f t="shared" si="43"/>
        <v>295.60000000000002</v>
      </c>
      <c r="K128" s="256">
        <f t="shared" si="43"/>
        <v>0</v>
      </c>
      <c r="L128" s="256">
        <f t="shared" si="43"/>
        <v>18468.599999999999</v>
      </c>
      <c r="M128" s="256">
        <f t="shared" si="43"/>
        <v>5736.3360000000011</v>
      </c>
      <c r="N128" s="256">
        <f t="shared" si="43"/>
        <v>5659.1</v>
      </c>
      <c r="O128" s="256">
        <f t="shared" si="43"/>
        <v>77.236000000000004</v>
      </c>
      <c r="P128" s="256">
        <f t="shared" si="43"/>
        <v>0</v>
      </c>
      <c r="Q128" s="256">
        <f t="shared" si="43"/>
        <v>5736.3360000000011</v>
      </c>
      <c r="R128" s="256"/>
      <c r="S128" s="256"/>
      <c r="T128" s="21"/>
    </row>
    <row r="129" spans="1:20" ht="102" customHeight="1">
      <c r="A129" s="352" t="s">
        <v>52</v>
      </c>
      <c r="B129" s="351" t="s">
        <v>257</v>
      </c>
      <c r="C129" s="351" t="s">
        <v>258</v>
      </c>
      <c r="D129" s="356" t="s">
        <v>259</v>
      </c>
      <c r="E129" s="356" t="s">
        <v>260</v>
      </c>
      <c r="F129" s="346">
        <v>12.5</v>
      </c>
      <c r="G129" s="352">
        <v>5</v>
      </c>
      <c r="H129" s="360">
        <f>L129</f>
        <v>761.7</v>
      </c>
      <c r="I129" s="353">
        <v>750</v>
      </c>
      <c r="J129" s="353">
        <v>11.7</v>
      </c>
      <c r="K129" s="353"/>
      <c r="L129" s="353">
        <f>J129+I129</f>
        <v>761.7</v>
      </c>
      <c r="M129" s="346">
        <f>Q129</f>
        <v>241.06200000000001</v>
      </c>
      <c r="N129" s="346">
        <v>237.5</v>
      </c>
      <c r="O129" s="346">
        <v>3.5619999999999998</v>
      </c>
      <c r="P129" s="346"/>
      <c r="Q129" s="346">
        <f>O129+N129+P129</f>
        <v>241.06200000000001</v>
      </c>
      <c r="R129" s="352">
        <v>5</v>
      </c>
      <c r="S129" s="352">
        <v>4</v>
      </c>
      <c r="T129" s="352"/>
    </row>
    <row r="130" spans="1:20" s="10" customFormat="1">
      <c r="A130" s="21"/>
      <c r="B130" s="251" t="s">
        <v>23</v>
      </c>
      <c r="C130" s="251"/>
      <c r="D130" s="21"/>
      <c r="E130" s="21"/>
      <c r="F130" s="21"/>
      <c r="G130" s="21"/>
      <c r="H130" s="21">
        <f>SUM(H129)</f>
        <v>761.7</v>
      </c>
      <c r="I130" s="21">
        <f t="shared" ref="I130:Q130" si="44">SUM(I129)</f>
        <v>750</v>
      </c>
      <c r="J130" s="21">
        <f t="shared" si="44"/>
        <v>11.7</v>
      </c>
      <c r="K130" s="21">
        <f t="shared" si="44"/>
        <v>0</v>
      </c>
      <c r="L130" s="21">
        <f t="shared" si="44"/>
        <v>761.7</v>
      </c>
      <c r="M130" s="21">
        <f t="shared" si="44"/>
        <v>241.06200000000001</v>
      </c>
      <c r="N130" s="21">
        <f t="shared" si="44"/>
        <v>237.5</v>
      </c>
      <c r="O130" s="21">
        <f t="shared" si="44"/>
        <v>3.5619999999999998</v>
      </c>
      <c r="P130" s="21">
        <f t="shared" si="44"/>
        <v>0</v>
      </c>
      <c r="Q130" s="21">
        <f t="shared" si="44"/>
        <v>241.06200000000001</v>
      </c>
      <c r="R130" s="21"/>
      <c r="S130" s="21"/>
      <c r="T130" s="21"/>
    </row>
    <row r="131" spans="1:20" ht="49.9" customHeight="1">
      <c r="A131" s="456" t="s">
        <v>69</v>
      </c>
      <c r="B131" s="466" t="s">
        <v>261</v>
      </c>
      <c r="C131" s="351" t="s">
        <v>262</v>
      </c>
      <c r="D131" s="356" t="s">
        <v>263</v>
      </c>
      <c r="E131" s="356" t="s">
        <v>264</v>
      </c>
      <c r="F131" s="346">
        <v>5</v>
      </c>
      <c r="G131" s="352">
        <v>0</v>
      </c>
      <c r="H131" s="360">
        <f>L131</f>
        <v>0</v>
      </c>
      <c r="I131" s="348"/>
      <c r="J131" s="348"/>
      <c r="K131" s="348"/>
      <c r="L131" s="348">
        <f>I131+J131+K131</f>
        <v>0</v>
      </c>
      <c r="M131" s="346">
        <f>Q131</f>
        <v>0</v>
      </c>
      <c r="N131" s="346">
        <v>0</v>
      </c>
      <c r="O131" s="346">
        <v>0</v>
      </c>
      <c r="P131" s="346">
        <v>0</v>
      </c>
      <c r="Q131" s="346">
        <f>N131+O131+P131</f>
        <v>0</v>
      </c>
      <c r="R131" s="347">
        <v>0</v>
      </c>
      <c r="S131" s="347">
        <v>0</v>
      </c>
      <c r="T131" s="352"/>
    </row>
    <row r="132" spans="1:20" ht="73.5" customHeight="1">
      <c r="A132" s="456"/>
      <c r="B132" s="466"/>
      <c r="C132" s="351" t="s">
        <v>265</v>
      </c>
      <c r="D132" s="356" t="s">
        <v>266</v>
      </c>
      <c r="E132" s="356" t="s">
        <v>267</v>
      </c>
      <c r="F132" s="346" t="s">
        <v>666</v>
      </c>
      <c r="G132" s="359">
        <v>3700</v>
      </c>
      <c r="H132" s="360">
        <f>L132</f>
        <v>7033.4</v>
      </c>
      <c r="I132" s="348">
        <v>7033.4</v>
      </c>
      <c r="J132" s="348"/>
      <c r="K132" s="348"/>
      <c r="L132" s="348">
        <f>I132+J132+K132</f>
        <v>7033.4</v>
      </c>
      <c r="M132" s="346">
        <f>Q132</f>
        <v>0</v>
      </c>
      <c r="N132" s="346">
        <v>0</v>
      </c>
      <c r="O132" s="346">
        <v>0</v>
      </c>
      <c r="P132" s="346">
        <v>0</v>
      </c>
      <c r="Q132" s="346">
        <f>O132+N132</f>
        <v>0</v>
      </c>
      <c r="R132" s="347">
        <v>0</v>
      </c>
      <c r="S132" s="347">
        <v>0</v>
      </c>
      <c r="T132" s="352"/>
    </row>
    <row r="133" spans="1:20" s="18" customFormat="1" ht="17.25" customHeight="1">
      <c r="A133" s="280"/>
      <c r="B133" s="297" t="s">
        <v>23</v>
      </c>
      <c r="C133" s="297"/>
      <c r="D133" s="298"/>
      <c r="E133" s="298"/>
      <c r="F133" s="280"/>
      <c r="G133" s="280"/>
      <c r="H133" s="298">
        <f>SUM(H131:H132)</f>
        <v>7033.4</v>
      </c>
      <c r="I133" s="298">
        <f t="shared" ref="I133:Q133" si="45">SUM(I131:I132)</f>
        <v>7033.4</v>
      </c>
      <c r="J133" s="298">
        <f t="shared" si="45"/>
        <v>0</v>
      </c>
      <c r="K133" s="298">
        <f t="shared" si="45"/>
        <v>0</v>
      </c>
      <c r="L133" s="298">
        <f t="shared" si="45"/>
        <v>7033.4</v>
      </c>
      <c r="M133" s="298">
        <f t="shared" si="45"/>
        <v>0</v>
      </c>
      <c r="N133" s="298">
        <f t="shared" si="45"/>
        <v>0</v>
      </c>
      <c r="O133" s="298">
        <f t="shared" si="45"/>
        <v>0</v>
      </c>
      <c r="P133" s="298">
        <f t="shared" si="45"/>
        <v>0</v>
      </c>
      <c r="Q133" s="298">
        <f t="shared" si="45"/>
        <v>0</v>
      </c>
      <c r="R133" s="298"/>
      <c r="S133" s="298"/>
      <c r="T133" s="280"/>
    </row>
    <row r="134" spans="1:20" ht="38.25" customHeight="1">
      <c r="A134" s="456" t="s">
        <v>268</v>
      </c>
      <c r="B134" s="611" t="s">
        <v>810</v>
      </c>
      <c r="C134" s="460" t="s">
        <v>811</v>
      </c>
      <c r="D134" s="596" t="s">
        <v>271</v>
      </c>
      <c r="E134" s="596" t="s">
        <v>272</v>
      </c>
      <c r="F134" s="277">
        <v>161.77199999999999</v>
      </c>
      <c r="G134" s="345" t="s">
        <v>762</v>
      </c>
      <c r="H134" s="360">
        <v>3619.8</v>
      </c>
      <c r="I134" s="348">
        <v>3559</v>
      </c>
      <c r="J134" s="348">
        <v>60.8</v>
      </c>
      <c r="K134" s="348"/>
      <c r="L134" s="348">
        <f>J134+I134+K134</f>
        <v>3619.8</v>
      </c>
      <c r="M134" s="346">
        <f>Q134</f>
        <v>82.352999999999994</v>
      </c>
      <c r="N134" s="346">
        <v>81.552999999999997</v>
      </c>
      <c r="O134" s="346">
        <v>0.8</v>
      </c>
      <c r="P134" s="346"/>
      <c r="Q134" s="346">
        <f>O134+N134</f>
        <v>82.352999999999994</v>
      </c>
      <c r="R134" s="345" t="s">
        <v>999</v>
      </c>
      <c r="S134" s="345" t="s">
        <v>1000</v>
      </c>
      <c r="T134" s="352"/>
    </row>
    <row r="135" spans="1:20" ht="32.25" customHeight="1">
      <c r="A135" s="456"/>
      <c r="B135" s="612"/>
      <c r="C135" s="462"/>
      <c r="D135" s="597"/>
      <c r="E135" s="597"/>
      <c r="F135" s="277">
        <v>215.696</v>
      </c>
      <c r="G135" s="345" t="s">
        <v>772</v>
      </c>
      <c r="H135" s="360">
        <v>1097</v>
      </c>
      <c r="I135" s="348">
        <v>1078.5</v>
      </c>
      <c r="J135" s="348">
        <v>18.5</v>
      </c>
      <c r="K135" s="348"/>
      <c r="L135" s="348">
        <f>J135+I135+K135</f>
        <v>1097</v>
      </c>
      <c r="M135" s="346">
        <f>Q135</f>
        <v>0</v>
      </c>
      <c r="N135" s="346">
        <v>0</v>
      </c>
      <c r="O135" s="346">
        <v>0</v>
      </c>
      <c r="P135" s="346"/>
      <c r="Q135" s="346">
        <v>0</v>
      </c>
      <c r="R135" s="345" t="s">
        <v>38</v>
      </c>
      <c r="S135" s="345" t="s">
        <v>38</v>
      </c>
      <c r="T135" s="352"/>
    </row>
    <row r="136" spans="1:20" ht="76.5">
      <c r="A136" s="456"/>
      <c r="B136" s="410" t="s">
        <v>812</v>
      </c>
      <c r="C136" s="411" t="s">
        <v>813</v>
      </c>
      <c r="D136" s="356" t="s">
        <v>274</v>
      </c>
      <c r="E136" s="356" t="s">
        <v>275</v>
      </c>
      <c r="F136" s="398">
        <v>21.590399999999999</v>
      </c>
      <c r="G136" s="359">
        <v>55</v>
      </c>
      <c r="H136" s="360">
        <v>14406.4</v>
      </c>
      <c r="I136" s="348">
        <v>14249.7</v>
      </c>
      <c r="J136" s="348">
        <v>156.69999999999999</v>
      </c>
      <c r="K136" s="348"/>
      <c r="L136" s="348">
        <f>J136+I136+K136</f>
        <v>14406.400000000001</v>
      </c>
      <c r="M136" s="346">
        <f>Q136</f>
        <v>4584.2190000000001</v>
      </c>
      <c r="N136" s="346">
        <v>4535.2730000000001</v>
      </c>
      <c r="O136" s="346">
        <v>48.945999999999998</v>
      </c>
      <c r="P136" s="346"/>
      <c r="Q136" s="346">
        <f>O136+N136</f>
        <v>4584.2190000000001</v>
      </c>
      <c r="R136" s="352" t="s">
        <v>669</v>
      </c>
      <c r="S136" s="352" t="s">
        <v>669</v>
      </c>
      <c r="T136" s="352"/>
    </row>
    <row r="137" spans="1:20" ht="69.599999999999994" customHeight="1">
      <c r="A137" s="456"/>
      <c r="B137" s="410" t="s">
        <v>814</v>
      </c>
      <c r="C137" s="351" t="s">
        <v>276</v>
      </c>
      <c r="D137" s="356" t="s">
        <v>277</v>
      </c>
      <c r="E137" s="356" t="s">
        <v>278</v>
      </c>
      <c r="F137" s="277">
        <v>26.988</v>
      </c>
      <c r="G137" s="359">
        <v>23</v>
      </c>
      <c r="H137" s="360">
        <f>L137</f>
        <v>7530.5999999999995</v>
      </c>
      <c r="I137" s="348">
        <v>7448.7</v>
      </c>
      <c r="J137" s="348">
        <v>81.900000000000006</v>
      </c>
      <c r="K137" s="348"/>
      <c r="L137" s="348">
        <f>J137+I137+K137</f>
        <v>7530.5999999999995</v>
      </c>
      <c r="M137" s="346">
        <f>Q137</f>
        <v>2162.8120000000004</v>
      </c>
      <c r="N137" s="346">
        <v>2139.2800000000002</v>
      </c>
      <c r="O137" s="346">
        <v>23.532</v>
      </c>
      <c r="P137" s="346"/>
      <c r="Q137" s="346">
        <f>O137+N137</f>
        <v>2162.8120000000004</v>
      </c>
      <c r="R137" s="345" t="s">
        <v>670</v>
      </c>
      <c r="S137" s="345" t="s">
        <v>670</v>
      </c>
      <c r="T137" s="352"/>
    </row>
    <row r="138" spans="1:20" ht="76.5">
      <c r="A138" s="456"/>
      <c r="B138" s="410" t="s">
        <v>815</v>
      </c>
      <c r="C138" s="351" t="s">
        <v>279</v>
      </c>
      <c r="D138" s="356" t="s">
        <v>280</v>
      </c>
      <c r="E138" s="356" t="s">
        <v>281</v>
      </c>
      <c r="F138" s="345" t="s">
        <v>671</v>
      </c>
      <c r="G138" s="359">
        <v>223</v>
      </c>
      <c r="H138" s="360">
        <f>L138</f>
        <v>27373.8</v>
      </c>
      <c r="I138" s="348">
        <v>26982.6</v>
      </c>
      <c r="J138" s="348">
        <v>391.2</v>
      </c>
      <c r="K138" s="348"/>
      <c r="L138" s="348">
        <f>J138+I138+K138</f>
        <v>27373.8</v>
      </c>
      <c r="M138" s="346">
        <f>Q138</f>
        <v>8330.6880000000001</v>
      </c>
      <c r="N138" s="346">
        <v>8227.85</v>
      </c>
      <c r="O138" s="346">
        <v>102.83799999999999</v>
      </c>
      <c r="P138" s="346"/>
      <c r="Q138" s="346">
        <f>O138+N138</f>
        <v>8330.6880000000001</v>
      </c>
      <c r="R138" s="352" t="s">
        <v>1001</v>
      </c>
      <c r="S138" s="345" t="s">
        <v>1002</v>
      </c>
      <c r="T138" s="352"/>
    </row>
    <row r="139" spans="1:20" s="10" customFormat="1" ht="20.25" customHeight="1">
      <c r="A139" s="21"/>
      <c r="B139" s="251" t="s">
        <v>23</v>
      </c>
      <c r="C139" s="251"/>
      <c r="D139" s="256"/>
      <c r="E139" s="256"/>
      <c r="F139" s="21"/>
      <c r="G139" s="21"/>
      <c r="H139" s="256">
        <f>SUM(H134:H138)</f>
        <v>54027.6</v>
      </c>
      <c r="I139" s="256">
        <f t="shared" ref="I139:Q139" si="46">SUM(I134:I138)</f>
        <v>53318.5</v>
      </c>
      <c r="J139" s="256">
        <f t="shared" si="46"/>
        <v>709.09999999999991</v>
      </c>
      <c r="K139" s="256">
        <f t="shared" si="46"/>
        <v>0</v>
      </c>
      <c r="L139" s="256">
        <f t="shared" si="46"/>
        <v>54027.6</v>
      </c>
      <c r="M139" s="256">
        <f t="shared" si="46"/>
        <v>15160.072</v>
      </c>
      <c r="N139" s="256">
        <f>SUM(N134:N138)</f>
        <v>14983.956</v>
      </c>
      <c r="O139" s="256">
        <f t="shared" si="46"/>
        <v>176.11599999999999</v>
      </c>
      <c r="P139" s="256">
        <f t="shared" si="46"/>
        <v>0</v>
      </c>
      <c r="Q139" s="256">
        <f t="shared" si="46"/>
        <v>15160.072</v>
      </c>
      <c r="R139" s="256"/>
      <c r="S139" s="256"/>
      <c r="T139" s="21"/>
    </row>
    <row r="140" spans="1:20" ht="60">
      <c r="A140" s="456" t="s">
        <v>282</v>
      </c>
      <c r="B140" s="460" t="s">
        <v>283</v>
      </c>
      <c r="C140" s="368" t="s">
        <v>284</v>
      </c>
      <c r="D140" s="366" t="s">
        <v>285</v>
      </c>
      <c r="E140" s="366" t="s">
        <v>286</v>
      </c>
      <c r="F140" s="346" t="s">
        <v>728</v>
      </c>
      <c r="G140" s="359" t="s">
        <v>729</v>
      </c>
      <c r="H140" s="360">
        <v>2515.9</v>
      </c>
      <c r="I140" s="348">
        <v>2488.6</v>
      </c>
      <c r="J140" s="348">
        <v>27.3</v>
      </c>
      <c r="K140" s="348"/>
      <c r="L140" s="348">
        <f t="shared" ref="L140:L145" si="47">J140+I140+K140</f>
        <v>2515.9</v>
      </c>
      <c r="M140" s="346">
        <f>Q140</f>
        <v>0</v>
      </c>
      <c r="N140" s="346"/>
      <c r="O140" s="346"/>
      <c r="P140" s="346"/>
      <c r="Q140" s="346">
        <f t="shared" ref="Q140:Q145" si="48">O140+N140</f>
        <v>0</v>
      </c>
      <c r="R140" s="347">
        <v>0</v>
      </c>
      <c r="S140" s="347">
        <v>0</v>
      </c>
      <c r="T140" s="352"/>
    </row>
    <row r="141" spans="1:20">
      <c r="A141" s="456"/>
      <c r="B141" s="461"/>
      <c r="C141" s="613" t="s">
        <v>287</v>
      </c>
      <c r="D141" s="608" t="s">
        <v>288</v>
      </c>
      <c r="E141" s="608" t="s">
        <v>289</v>
      </c>
      <c r="F141" s="346">
        <v>5</v>
      </c>
      <c r="G141" s="352">
        <v>2880</v>
      </c>
      <c r="H141" s="360">
        <v>14717.5</v>
      </c>
      <c r="I141" s="353">
        <v>14400</v>
      </c>
      <c r="J141" s="353">
        <v>317.5</v>
      </c>
      <c r="K141" s="353"/>
      <c r="L141" s="348">
        <f t="shared" si="47"/>
        <v>14717.5</v>
      </c>
      <c r="M141" s="346">
        <f>Q141</f>
        <v>128.4</v>
      </c>
      <c r="N141" s="346"/>
      <c r="O141" s="346">
        <v>128.4</v>
      </c>
      <c r="P141" s="346"/>
      <c r="Q141" s="346">
        <f t="shared" si="48"/>
        <v>128.4</v>
      </c>
      <c r="R141" s="347">
        <v>0</v>
      </c>
      <c r="S141" s="347">
        <v>0</v>
      </c>
      <c r="T141" s="352"/>
    </row>
    <row r="142" spans="1:20">
      <c r="A142" s="456"/>
      <c r="B142" s="461"/>
      <c r="C142" s="614"/>
      <c r="D142" s="610"/>
      <c r="E142" s="610"/>
      <c r="F142" s="346">
        <v>10</v>
      </c>
      <c r="G142" s="352">
        <v>260</v>
      </c>
      <c r="H142" s="360">
        <v>2657.3</v>
      </c>
      <c r="I142" s="353">
        <v>2600</v>
      </c>
      <c r="J142" s="353">
        <v>57.3</v>
      </c>
      <c r="K142" s="353"/>
      <c r="L142" s="348">
        <f t="shared" si="47"/>
        <v>2657.3</v>
      </c>
      <c r="M142" s="346">
        <v>0</v>
      </c>
      <c r="N142" s="346"/>
      <c r="O142" s="346">
        <v>0</v>
      </c>
      <c r="P142" s="346"/>
      <c r="Q142" s="346">
        <f t="shared" si="48"/>
        <v>0</v>
      </c>
      <c r="R142" s="347">
        <v>0</v>
      </c>
      <c r="S142" s="347">
        <v>0</v>
      </c>
      <c r="T142" s="352"/>
    </row>
    <row r="143" spans="1:20" ht="60">
      <c r="A143" s="456"/>
      <c r="B143" s="461"/>
      <c r="C143" s="368" t="s">
        <v>290</v>
      </c>
      <c r="D143" s="366" t="s">
        <v>291</v>
      </c>
      <c r="E143" s="366" t="s">
        <v>292</v>
      </c>
      <c r="F143" s="346">
        <v>10</v>
      </c>
      <c r="G143" s="352">
        <v>197</v>
      </c>
      <c r="H143" s="360">
        <f>L143</f>
        <v>23947.3</v>
      </c>
      <c r="I143" s="353">
        <v>23640</v>
      </c>
      <c r="J143" s="353">
        <v>307.3</v>
      </c>
      <c r="K143" s="353"/>
      <c r="L143" s="348">
        <f t="shared" si="47"/>
        <v>23947.3</v>
      </c>
      <c r="M143" s="346">
        <f>Q143</f>
        <v>7889.51</v>
      </c>
      <c r="N143" s="353">
        <v>7800</v>
      </c>
      <c r="O143" s="346">
        <v>89.51</v>
      </c>
      <c r="P143" s="346"/>
      <c r="Q143" s="346">
        <f t="shared" si="48"/>
        <v>7889.51</v>
      </c>
      <c r="R143" s="282" t="s">
        <v>1003</v>
      </c>
      <c r="S143" s="345" t="s">
        <v>1004</v>
      </c>
      <c r="T143" s="352"/>
    </row>
    <row r="144" spans="1:20" ht="72">
      <c r="A144" s="456"/>
      <c r="B144" s="461"/>
      <c r="C144" s="368" t="s">
        <v>293</v>
      </c>
      <c r="D144" s="366" t="s">
        <v>294</v>
      </c>
      <c r="E144" s="366" t="s">
        <v>295</v>
      </c>
      <c r="F144" s="346" t="s">
        <v>675</v>
      </c>
      <c r="G144" s="359">
        <v>110</v>
      </c>
      <c r="H144" s="360">
        <f>L144</f>
        <v>3544.4</v>
      </c>
      <c r="I144" s="348">
        <v>3492</v>
      </c>
      <c r="J144" s="348">
        <v>52.4</v>
      </c>
      <c r="K144" s="348"/>
      <c r="L144" s="348">
        <f t="shared" si="47"/>
        <v>3544.4</v>
      </c>
      <c r="M144" s="346">
        <f>Q144</f>
        <v>2245.9719999999998</v>
      </c>
      <c r="N144" s="346">
        <v>2236.723</v>
      </c>
      <c r="O144" s="346">
        <v>9.2490000000000006</v>
      </c>
      <c r="P144" s="346"/>
      <c r="Q144" s="346">
        <f t="shared" si="48"/>
        <v>2245.9719999999998</v>
      </c>
      <c r="R144" s="347">
        <v>31</v>
      </c>
      <c r="S144" s="347">
        <v>6</v>
      </c>
      <c r="T144" s="352"/>
    </row>
    <row r="145" spans="1:20" ht="72">
      <c r="A145" s="456"/>
      <c r="B145" s="462"/>
      <c r="C145" s="368" t="s">
        <v>296</v>
      </c>
      <c r="D145" s="366" t="s">
        <v>297</v>
      </c>
      <c r="E145" s="366" t="s">
        <v>298</v>
      </c>
      <c r="F145" s="346" t="s">
        <v>676</v>
      </c>
      <c r="G145" s="359">
        <v>79</v>
      </c>
      <c r="H145" s="360">
        <f>L145</f>
        <v>687.9</v>
      </c>
      <c r="I145" s="348">
        <v>674.4</v>
      </c>
      <c r="J145" s="348">
        <v>13.5</v>
      </c>
      <c r="K145" s="348"/>
      <c r="L145" s="348">
        <f t="shared" si="47"/>
        <v>687.9</v>
      </c>
      <c r="M145" s="346">
        <f>Q145</f>
        <v>62.230000000000004</v>
      </c>
      <c r="N145" s="346">
        <v>61.53</v>
      </c>
      <c r="O145" s="372">
        <v>0.7</v>
      </c>
      <c r="P145" s="346"/>
      <c r="Q145" s="346">
        <f t="shared" si="48"/>
        <v>62.230000000000004</v>
      </c>
      <c r="R145" s="347">
        <v>3</v>
      </c>
      <c r="S145" s="347">
        <v>1</v>
      </c>
      <c r="T145" s="352"/>
    </row>
    <row r="146" spans="1:20" s="10" customFormat="1">
      <c r="A146" s="21"/>
      <c r="B146" s="251" t="s">
        <v>23</v>
      </c>
      <c r="C146" s="334"/>
      <c r="D146" s="21"/>
      <c r="E146" s="21"/>
      <c r="F146" s="21"/>
      <c r="G146" s="21"/>
      <c r="H146" s="21">
        <f t="shared" ref="H146:Q146" si="49">SUM(H140:H145)</f>
        <v>48070.3</v>
      </c>
      <c r="I146" s="21">
        <f t="shared" si="49"/>
        <v>47295</v>
      </c>
      <c r="J146" s="21">
        <f t="shared" si="49"/>
        <v>775.30000000000007</v>
      </c>
      <c r="K146" s="21">
        <f t="shared" si="49"/>
        <v>0</v>
      </c>
      <c r="L146" s="21">
        <f t="shared" si="49"/>
        <v>48070.3</v>
      </c>
      <c r="M146" s="21">
        <f t="shared" si="49"/>
        <v>10326.111999999999</v>
      </c>
      <c r="N146" s="21">
        <f t="shared" si="49"/>
        <v>10098.253000000001</v>
      </c>
      <c r="O146" s="21">
        <f t="shared" si="49"/>
        <v>227.85900000000001</v>
      </c>
      <c r="P146" s="21">
        <f t="shared" si="49"/>
        <v>0</v>
      </c>
      <c r="Q146" s="21">
        <f t="shared" si="49"/>
        <v>10326.111999999999</v>
      </c>
      <c r="R146" s="21"/>
      <c r="S146" s="21"/>
      <c r="T146" s="21"/>
    </row>
    <row r="147" spans="1:20" ht="99" customHeight="1">
      <c r="A147" s="352" t="s">
        <v>299</v>
      </c>
      <c r="B147" s="351" t="s">
        <v>300</v>
      </c>
      <c r="C147" s="351" t="s">
        <v>301</v>
      </c>
      <c r="D147" s="366" t="s">
        <v>302</v>
      </c>
      <c r="E147" s="356" t="s">
        <v>303</v>
      </c>
      <c r="F147" s="346" t="s">
        <v>677</v>
      </c>
      <c r="G147" s="359">
        <v>45</v>
      </c>
      <c r="H147" s="360">
        <f>L147</f>
        <v>1010.8</v>
      </c>
      <c r="I147" s="348">
        <v>990</v>
      </c>
      <c r="J147" s="348">
        <v>20.8</v>
      </c>
      <c r="K147" s="348"/>
      <c r="L147" s="348">
        <f>J147+I147+K147</f>
        <v>1010.8</v>
      </c>
      <c r="M147" s="346">
        <f>Q147</f>
        <v>133.245</v>
      </c>
      <c r="N147" s="346">
        <v>131.72499999999999</v>
      </c>
      <c r="O147" s="346">
        <v>1.52</v>
      </c>
      <c r="P147" s="346">
        <v>0</v>
      </c>
      <c r="Q147" s="346">
        <f>O147+N147</f>
        <v>133.245</v>
      </c>
      <c r="R147" s="347">
        <v>5</v>
      </c>
      <c r="S147" s="347">
        <v>2</v>
      </c>
      <c r="T147" s="352"/>
    </row>
    <row r="148" spans="1:20" s="10" customFormat="1">
      <c r="A148" s="21"/>
      <c r="B148" s="251" t="s">
        <v>23</v>
      </c>
      <c r="C148" s="251"/>
      <c r="D148" s="256"/>
      <c r="E148" s="256"/>
      <c r="F148" s="21"/>
      <c r="G148" s="21"/>
      <c r="H148" s="256">
        <f>SUM(H147)</f>
        <v>1010.8</v>
      </c>
      <c r="I148" s="256">
        <f t="shared" ref="I148:Q148" si="50">SUM(I147)</f>
        <v>990</v>
      </c>
      <c r="J148" s="256">
        <f t="shared" si="50"/>
        <v>20.8</v>
      </c>
      <c r="K148" s="256">
        <f t="shared" si="50"/>
        <v>0</v>
      </c>
      <c r="L148" s="256">
        <f t="shared" si="50"/>
        <v>1010.8</v>
      </c>
      <c r="M148" s="256">
        <f t="shared" si="50"/>
        <v>133.245</v>
      </c>
      <c r="N148" s="256">
        <f t="shared" si="50"/>
        <v>131.72499999999999</v>
      </c>
      <c r="O148" s="256">
        <f t="shared" si="50"/>
        <v>1.52</v>
      </c>
      <c r="P148" s="256">
        <f t="shared" si="50"/>
        <v>0</v>
      </c>
      <c r="Q148" s="256">
        <f t="shared" si="50"/>
        <v>133.245</v>
      </c>
      <c r="R148" s="256"/>
      <c r="S148" s="256"/>
      <c r="T148" s="21"/>
    </row>
    <row r="149" spans="1:20" s="5" customFormat="1" ht="48">
      <c r="A149" s="352" t="s">
        <v>304</v>
      </c>
      <c r="B149" s="354" t="s">
        <v>305</v>
      </c>
      <c r="C149" s="354" t="s">
        <v>306</v>
      </c>
      <c r="D149" s="348" t="s">
        <v>307</v>
      </c>
      <c r="E149" s="348" t="s">
        <v>308</v>
      </c>
      <c r="F149" s="353">
        <v>1000</v>
      </c>
      <c r="G149" s="345" t="s">
        <v>445</v>
      </c>
      <c r="H149" s="360">
        <f>L149</f>
        <v>1011</v>
      </c>
      <c r="I149" s="348">
        <v>1000</v>
      </c>
      <c r="J149" s="348">
        <v>11</v>
      </c>
      <c r="K149" s="348"/>
      <c r="L149" s="348">
        <f>J149+I149+K149</f>
        <v>1011</v>
      </c>
      <c r="M149" s="346">
        <f>Q149</f>
        <v>1000</v>
      </c>
      <c r="N149" s="346">
        <v>1000</v>
      </c>
      <c r="O149" s="346">
        <v>0</v>
      </c>
      <c r="P149" s="346">
        <v>0</v>
      </c>
      <c r="Q149" s="346">
        <f>O149+N149</f>
        <v>1000</v>
      </c>
      <c r="R149" s="347">
        <v>1</v>
      </c>
      <c r="S149" s="347">
        <v>0</v>
      </c>
      <c r="T149" s="353"/>
    </row>
    <row r="150" spans="1:20" s="10" customFormat="1">
      <c r="A150" s="21"/>
      <c r="B150" s="251"/>
      <c r="C150" s="251"/>
      <c r="D150" s="256"/>
      <c r="E150" s="256"/>
      <c r="F150" s="21"/>
      <c r="G150" s="253"/>
      <c r="H150" s="256">
        <f>H149</f>
        <v>1011</v>
      </c>
      <c r="I150" s="256">
        <f t="shared" ref="I150:Q150" si="51">I149</f>
        <v>1000</v>
      </c>
      <c r="J150" s="256">
        <f t="shared" si="51"/>
        <v>11</v>
      </c>
      <c r="K150" s="256">
        <f t="shared" si="51"/>
        <v>0</v>
      </c>
      <c r="L150" s="256">
        <f t="shared" si="51"/>
        <v>1011</v>
      </c>
      <c r="M150" s="256">
        <f t="shared" si="51"/>
        <v>1000</v>
      </c>
      <c r="N150" s="256">
        <f t="shared" si="51"/>
        <v>1000</v>
      </c>
      <c r="O150" s="256">
        <f t="shared" si="51"/>
        <v>0</v>
      </c>
      <c r="P150" s="256">
        <f t="shared" si="51"/>
        <v>0</v>
      </c>
      <c r="Q150" s="256">
        <f t="shared" si="51"/>
        <v>1000</v>
      </c>
      <c r="R150" s="256"/>
      <c r="S150" s="256"/>
      <c r="T150" s="21"/>
    </row>
    <row r="151" spans="1:20" ht="39.75" customHeight="1">
      <c r="A151" s="352" t="s">
        <v>309</v>
      </c>
      <c r="B151" s="460" t="s">
        <v>310</v>
      </c>
      <c r="C151" s="460" t="s">
        <v>311</v>
      </c>
      <c r="D151" s="596" t="s">
        <v>312</v>
      </c>
      <c r="E151" s="596" t="s">
        <v>313</v>
      </c>
      <c r="F151" s="346">
        <v>15</v>
      </c>
      <c r="G151" s="345" t="s">
        <v>678</v>
      </c>
      <c r="H151" s="360">
        <f>L151</f>
        <v>1105.3</v>
      </c>
      <c r="I151" s="348">
        <v>1080</v>
      </c>
      <c r="J151" s="348">
        <v>25.3</v>
      </c>
      <c r="K151" s="348"/>
      <c r="L151" s="348">
        <f>J151+I151+K151</f>
        <v>1105.3</v>
      </c>
      <c r="M151" s="346">
        <f>Q151</f>
        <v>514.78499999999997</v>
      </c>
      <c r="N151" s="346">
        <v>510</v>
      </c>
      <c r="O151" s="346">
        <v>4.7850000000000001</v>
      </c>
      <c r="P151" s="346"/>
      <c r="Q151" s="346">
        <f>O151+N151</f>
        <v>514.78499999999997</v>
      </c>
      <c r="R151" s="345" t="s">
        <v>897</v>
      </c>
      <c r="S151" s="345" t="s">
        <v>678</v>
      </c>
      <c r="T151" s="352"/>
    </row>
    <row r="152" spans="1:20" ht="28.5" customHeight="1">
      <c r="A152" s="352"/>
      <c r="B152" s="462"/>
      <c r="C152" s="462"/>
      <c r="D152" s="597"/>
      <c r="E152" s="597"/>
      <c r="F152" s="346">
        <v>20</v>
      </c>
      <c r="G152" s="345" t="s">
        <v>38</v>
      </c>
      <c r="H152" s="360">
        <v>0</v>
      </c>
      <c r="I152" s="348">
        <v>0</v>
      </c>
      <c r="J152" s="348">
        <v>0</v>
      </c>
      <c r="K152" s="348"/>
      <c r="L152" s="348">
        <v>0</v>
      </c>
      <c r="M152" s="346">
        <v>0</v>
      </c>
      <c r="N152" s="346">
        <v>0</v>
      </c>
      <c r="O152" s="346">
        <v>0</v>
      </c>
      <c r="P152" s="346">
        <v>0</v>
      </c>
      <c r="Q152" s="346">
        <v>0</v>
      </c>
      <c r="R152" s="345" t="s">
        <v>38</v>
      </c>
      <c r="S152" s="345" t="s">
        <v>38</v>
      </c>
      <c r="T152" s="352"/>
    </row>
    <row r="153" spans="1:20" s="10" customFormat="1">
      <c r="A153" s="355"/>
      <c r="B153" s="251" t="s">
        <v>23</v>
      </c>
      <c r="C153" s="251"/>
      <c r="D153" s="256"/>
      <c r="E153" s="256"/>
      <c r="F153" s="21"/>
      <c r="G153" s="21"/>
      <c r="H153" s="256">
        <f>SUM(H151:H152)</f>
        <v>1105.3</v>
      </c>
      <c r="I153" s="256">
        <f t="shared" ref="I153:Q153" si="52">SUM(I151:I152)</f>
        <v>1080</v>
      </c>
      <c r="J153" s="256">
        <f t="shared" si="52"/>
        <v>25.3</v>
      </c>
      <c r="K153" s="256">
        <f t="shared" si="52"/>
        <v>0</v>
      </c>
      <c r="L153" s="256">
        <f t="shared" si="52"/>
        <v>1105.3</v>
      </c>
      <c r="M153" s="256">
        <f t="shared" si="52"/>
        <v>514.78499999999997</v>
      </c>
      <c r="N153" s="256">
        <f t="shared" si="52"/>
        <v>510</v>
      </c>
      <c r="O153" s="256">
        <f t="shared" si="52"/>
        <v>4.7850000000000001</v>
      </c>
      <c r="P153" s="256">
        <f t="shared" si="52"/>
        <v>0</v>
      </c>
      <c r="Q153" s="256">
        <f t="shared" si="52"/>
        <v>514.78499999999997</v>
      </c>
      <c r="R153" s="256"/>
      <c r="S153" s="256"/>
      <c r="T153" s="21"/>
    </row>
    <row r="154" spans="1:20" ht="36">
      <c r="A154" s="456" t="s">
        <v>315</v>
      </c>
      <c r="B154" s="466" t="s">
        <v>316</v>
      </c>
      <c r="C154" s="351" t="s">
        <v>317</v>
      </c>
      <c r="D154" s="348" t="s">
        <v>318</v>
      </c>
      <c r="E154" s="348" t="s">
        <v>319</v>
      </c>
      <c r="F154" s="299"/>
      <c r="G154" s="352">
        <v>1300</v>
      </c>
      <c r="H154" s="360">
        <f>L154</f>
        <v>25122.3</v>
      </c>
      <c r="I154" s="353">
        <v>25122.3</v>
      </c>
      <c r="J154" s="353"/>
      <c r="K154" s="353"/>
      <c r="L154" s="353">
        <f>I154+J154+K154</f>
        <v>25122.3</v>
      </c>
      <c r="M154" s="346">
        <f>Q154</f>
        <v>5933.1620000000003</v>
      </c>
      <c r="N154" s="346">
        <v>5933.1620000000003</v>
      </c>
      <c r="O154" s="346"/>
      <c r="P154" s="346"/>
      <c r="Q154" s="346">
        <f>O154+N154</f>
        <v>5933.1620000000003</v>
      </c>
      <c r="R154" s="347">
        <v>937</v>
      </c>
      <c r="S154" s="347">
        <v>937</v>
      </c>
      <c r="T154" s="352"/>
    </row>
    <row r="155" spans="1:20" ht="24">
      <c r="A155" s="456"/>
      <c r="B155" s="466"/>
      <c r="C155" s="351" t="s">
        <v>732</v>
      </c>
      <c r="D155" s="348"/>
      <c r="E155" s="348" t="s">
        <v>320</v>
      </c>
      <c r="F155" s="300">
        <v>1.5</v>
      </c>
      <c r="G155" s="282">
        <v>22382</v>
      </c>
      <c r="H155" s="360">
        <f>L155</f>
        <v>154781.79999999999</v>
      </c>
      <c r="I155" s="353">
        <v>154781.79999999999</v>
      </c>
      <c r="J155" s="353"/>
      <c r="K155" s="353"/>
      <c r="L155" s="353">
        <f>I155+J155+K155</f>
        <v>154781.79999999999</v>
      </c>
      <c r="M155" s="346">
        <f>Q155</f>
        <v>124897.60000000001</v>
      </c>
      <c r="N155" s="346">
        <v>124897.60000000001</v>
      </c>
      <c r="O155" s="346"/>
      <c r="P155" s="346"/>
      <c r="Q155" s="346">
        <f>O155+N155</f>
        <v>124897.60000000001</v>
      </c>
      <c r="R155" s="347">
        <v>20898</v>
      </c>
      <c r="S155" s="347">
        <v>20896</v>
      </c>
      <c r="T155" s="352"/>
    </row>
    <row r="156" spans="1:20" s="14" customFormat="1">
      <c r="A156" s="21"/>
      <c r="B156" s="278" t="s">
        <v>23</v>
      </c>
      <c r="C156" s="278"/>
      <c r="D156" s="281"/>
      <c r="E156" s="281"/>
      <c r="F156" s="280"/>
      <c r="G156" s="355"/>
      <c r="H156" s="21">
        <f>SUM(H154:H155)</f>
        <v>179904.09999999998</v>
      </c>
      <c r="I156" s="21">
        <f t="shared" ref="I156:Q156" si="53">SUM(I154:I155)</f>
        <v>179904.09999999998</v>
      </c>
      <c r="J156" s="21">
        <f t="shared" si="53"/>
        <v>0</v>
      </c>
      <c r="K156" s="21">
        <f t="shared" si="53"/>
        <v>0</v>
      </c>
      <c r="L156" s="21">
        <f t="shared" si="53"/>
        <v>179904.09999999998</v>
      </c>
      <c r="M156" s="21">
        <f t="shared" si="53"/>
        <v>130830.762</v>
      </c>
      <c r="N156" s="21">
        <f t="shared" si="53"/>
        <v>130830.762</v>
      </c>
      <c r="O156" s="21">
        <f t="shared" si="53"/>
        <v>0</v>
      </c>
      <c r="P156" s="21">
        <f t="shared" si="53"/>
        <v>0</v>
      </c>
      <c r="Q156" s="21">
        <f t="shared" si="53"/>
        <v>130830.762</v>
      </c>
      <c r="R156" s="21"/>
      <c r="S156" s="21"/>
      <c r="T156" s="355"/>
    </row>
    <row r="157" spans="1:20" ht="36">
      <c r="A157" s="352" t="s">
        <v>321</v>
      </c>
      <c r="B157" s="351" t="s">
        <v>322</v>
      </c>
      <c r="C157" s="351" t="s">
        <v>323</v>
      </c>
      <c r="D157" s="356" t="s">
        <v>324</v>
      </c>
      <c r="E157" s="356" t="s">
        <v>325</v>
      </c>
      <c r="F157" s="346">
        <v>8</v>
      </c>
      <c r="G157" s="359">
        <v>1</v>
      </c>
      <c r="H157" s="353">
        <f>I157+J157</f>
        <v>97.1</v>
      </c>
      <c r="I157" s="348">
        <v>96</v>
      </c>
      <c r="J157" s="348">
        <v>1.1000000000000001</v>
      </c>
      <c r="K157" s="348"/>
      <c r="L157" s="348">
        <f>H157</f>
        <v>97.1</v>
      </c>
      <c r="M157" s="346">
        <v>0</v>
      </c>
      <c r="N157" s="346">
        <v>0</v>
      </c>
      <c r="O157" s="346">
        <v>0</v>
      </c>
      <c r="P157" s="346">
        <v>0</v>
      </c>
      <c r="Q157" s="346">
        <f>O157</f>
        <v>0</v>
      </c>
      <c r="R157" s="347">
        <v>0</v>
      </c>
      <c r="S157" s="347">
        <v>0</v>
      </c>
      <c r="T157" s="352"/>
    </row>
    <row r="158" spans="1:20" s="10" customFormat="1">
      <c r="A158" s="352"/>
      <c r="B158" s="251" t="s">
        <v>23</v>
      </c>
      <c r="C158" s="251"/>
      <c r="D158" s="256"/>
      <c r="E158" s="256"/>
      <c r="F158" s="21"/>
      <c r="G158" s="21"/>
      <c r="H158" s="256">
        <f>SUM(H157)</f>
        <v>97.1</v>
      </c>
      <c r="I158" s="256">
        <f t="shared" ref="I158:P158" si="54">SUM(I157)</f>
        <v>96</v>
      </c>
      <c r="J158" s="256">
        <f t="shared" si="54"/>
        <v>1.1000000000000001</v>
      </c>
      <c r="K158" s="256">
        <f t="shared" si="54"/>
        <v>0</v>
      </c>
      <c r="L158" s="256">
        <f t="shared" si="54"/>
        <v>97.1</v>
      </c>
      <c r="M158" s="256">
        <f t="shared" si="54"/>
        <v>0</v>
      </c>
      <c r="N158" s="256">
        <f t="shared" si="54"/>
        <v>0</v>
      </c>
      <c r="O158" s="256">
        <f t="shared" si="54"/>
        <v>0</v>
      </c>
      <c r="P158" s="256">
        <f t="shared" si="54"/>
        <v>0</v>
      </c>
      <c r="Q158" s="256">
        <f>SUM(Q157)</f>
        <v>0</v>
      </c>
      <c r="R158" s="256"/>
      <c r="S158" s="256"/>
      <c r="T158" s="21"/>
    </row>
    <row r="159" spans="1:20" ht="50.25" customHeight="1">
      <c r="A159" s="460" t="s">
        <v>326</v>
      </c>
      <c r="B159" s="611" t="s">
        <v>816</v>
      </c>
      <c r="C159" s="368" t="s">
        <v>328</v>
      </c>
      <c r="D159" s="289" t="s">
        <v>329</v>
      </c>
      <c r="E159" s="289" t="s">
        <v>680</v>
      </c>
      <c r="F159" s="301" t="s">
        <v>817</v>
      </c>
      <c r="G159" s="302">
        <v>1270</v>
      </c>
      <c r="H159" s="360">
        <f t="shared" ref="H159:H230" si="55">L159</f>
        <v>103632</v>
      </c>
      <c r="I159" s="303">
        <f>34198.6+69433.4</f>
        <v>103632</v>
      </c>
      <c r="J159" s="303"/>
      <c r="K159" s="303"/>
      <c r="L159" s="303">
        <f>J159+I159+K159</f>
        <v>103632</v>
      </c>
      <c r="M159" s="346">
        <f>Q159</f>
        <v>38233.660000000003</v>
      </c>
      <c r="N159" s="353">
        <v>38233.660000000003</v>
      </c>
      <c r="O159" s="346"/>
      <c r="P159" s="346"/>
      <c r="Q159" s="346">
        <f>O159+N159+P159</f>
        <v>38233.660000000003</v>
      </c>
      <c r="R159" s="282">
        <v>1683</v>
      </c>
      <c r="S159" s="282">
        <v>1372</v>
      </c>
      <c r="T159" s="352"/>
    </row>
    <row r="160" spans="1:20" ht="22.5">
      <c r="A160" s="461"/>
      <c r="B160" s="612"/>
      <c r="C160" s="335" t="s">
        <v>681</v>
      </c>
      <c r="D160" s="289"/>
      <c r="E160" s="289" t="s">
        <v>682</v>
      </c>
      <c r="F160" s="304"/>
      <c r="G160" s="305"/>
      <c r="H160" s="360">
        <f t="shared" si="55"/>
        <v>720</v>
      </c>
      <c r="I160" s="303"/>
      <c r="J160" s="303">
        <v>720</v>
      </c>
      <c r="K160" s="303"/>
      <c r="L160" s="303">
        <f>J160+I160+K160</f>
        <v>720</v>
      </c>
      <c r="M160" s="346">
        <f>Q160</f>
        <v>239.5</v>
      </c>
      <c r="N160" s="261">
        <v>0</v>
      </c>
      <c r="O160" s="346">
        <v>239.5</v>
      </c>
      <c r="P160" s="346">
        <v>0</v>
      </c>
      <c r="Q160" s="346">
        <f>O160+N160+P160</f>
        <v>239.5</v>
      </c>
      <c r="R160" s="352" t="s">
        <v>922</v>
      </c>
      <c r="S160" s="352" t="s">
        <v>922</v>
      </c>
      <c r="T160" s="352" t="s">
        <v>898</v>
      </c>
    </row>
    <row r="161" spans="1:20" ht="126" customHeight="1">
      <c r="A161" s="461"/>
      <c r="B161" s="410" t="s">
        <v>818</v>
      </c>
      <c r="C161" s="329" t="s">
        <v>330</v>
      </c>
      <c r="D161" s="356" t="s">
        <v>331</v>
      </c>
      <c r="E161" s="356" t="s">
        <v>332</v>
      </c>
      <c r="F161" s="267" t="s">
        <v>683</v>
      </c>
      <c r="G161" s="268">
        <v>1000</v>
      </c>
      <c r="H161" s="360">
        <f t="shared" si="55"/>
        <v>65891.5</v>
      </c>
      <c r="I161" s="349">
        <v>65040</v>
      </c>
      <c r="J161" s="349">
        <v>851.5</v>
      </c>
      <c r="K161" s="349"/>
      <c r="L161" s="349">
        <f>J161+I161+K161</f>
        <v>65891.5</v>
      </c>
      <c r="M161" s="346">
        <f t="shared" ref="M161:M186" si="56">Q161</f>
        <v>16921.207599999998</v>
      </c>
      <c r="N161" s="346">
        <v>16789.155999999999</v>
      </c>
      <c r="O161" s="346">
        <v>132.05160000000001</v>
      </c>
      <c r="P161" s="346"/>
      <c r="Q161" s="346">
        <f>O161+N161+P161</f>
        <v>16921.207599999998</v>
      </c>
      <c r="R161" s="352">
        <v>902</v>
      </c>
      <c r="S161" s="352">
        <v>759</v>
      </c>
      <c r="T161" s="352"/>
    </row>
    <row r="162" spans="1:20" ht="73.5" customHeight="1">
      <c r="A162" s="461"/>
      <c r="B162" s="410" t="s">
        <v>819</v>
      </c>
      <c r="C162" s="246" t="s">
        <v>820</v>
      </c>
      <c r="D162" s="356" t="s">
        <v>334</v>
      </c>
      <c r="E162" s="356" t="s">
        <v>335</v>
      </c>
      <c r="F162" s="277">
        <v>1.038</v>
      </c>
      <c r="G162" s="352">
        <v>5567</v>
      </c>
      <c r="H162" s="360">
        <f t="shared" si="55"/>
        <v>70486.8</v>
      </c>
      <c r="I162" s="348">
        <v>69342.600000000006</v>
      </c>
      <c r="J162" s="348">
        <v>1144.2</v>
      </c>
      <c r="K162" s="348"/>
      <c r="L162" s="349">
        <f t="shared" ref="L162:L188" si="57">J162+I162+K162</f>
        <v>70486.8</v>
      </c>
      <c r="M162" s="346">
        <f t="shared" si="56"/>
        <v>22639.042000000001</v>
      </c>
      <c r="N162" s="346">
        <v>22311.774000000001</v>
      </c>
      <c r="O162" s="346">
        <v>327.26799999999997</v>
      </c>
      <c r="P162" s="346"/>
      <c r="Q162" s="346">
        <f t="shared" ref="Q162:Q163" si="58">O162+N162</f>
        <v>22639.042000000001</v>
      </c>
      <c r="R162" s="352">
        <v>5445</v>
      </c>
      <c r="S162" s="352">
        <v>5414</v>
      </c>
      <c r="T162" s="352"/>
    </row>
    <row r="163" spans="1:20" s="290" customFormat="1" ht="114.75">
      <c r="A163" s="461"/>
      <c r="B163" s="410" t="s">
        <v>821</v>
      </c>
      <c r="C163" s="411" t="s">
        <v>822</v>
      </c>
      <c r="D163" s="366" t="s">
        <v>337</v>
      </c>
      <c r="E163" s="366" t="s">
        <v>338</v>
      </c>
      <c r="F163" s="412">
        <v>1.2456</v>
      </c>
      <c r="G163" s="282">
        <v>30</v>
      </c>
      <c r="H163" s="306">
        <v>459.8</v>
      </c>
      <c r="I163" s="350">
        <v>448.4</v>
      </c>
      <c r="J163" s="350">
        <v>11.4</v>
      </c>
      <c r="K163" s="350"/>
      <c r="L163" s="272">
        <f t="shared" si="57"/>
        <v>459.79999999999995</v>
      </c>
      <c r="M163" s="289">
        <f t="shared" si="56"/>
        <v>123.17399999999999</v>
      </c>
      <c r="N163" s="289">
        <v>120.428</v>
      </c>
      <c r="O163" s="289">
        <v>2.746</v>
      </c>
      <c r="P163" s="289"/>
      <c r="Q163" s="289">
        <f t="shared" si="58"/>
        <v>123.17399999999999</v>
      </c>
      <c r="R163" s="282">
        <v>24</v>
      </c>
      <c r="S163" s="282">
        <v>22</v>
      </c>
      <c r="T163" s="282"/>
    </row>
    <row r="164" spans="1:20" s="290" customFormat="1" ht="24.75" customHeight="1">
      <c r="A164" s="461"/>
      <c r="B164" s="410" t="s">
        <v>823</v>
      </c>
      <c r="C164" s="368" t="s">
        <v>723</v>
      </c>
      <c r="D164" s="366" t="s">
        <v>339</v>
      </c>
      <c r="E164" s="366" t="s">
        <v>340</v>
      </c>
      <c r="F164" s="412">
        <v>1.2456</v>
      </c>
      <c r="G164" s="282">
        <v>12</v>
      </c>
      <c r="H164" s="306">
        <f t="shared" si="55"/>
        <v>182.9</v>
      </c>
      <c r="I164" s="350">
        <v>179.4</v>
      </c>
      <c r="J164" s="350">
        <v>3.5</v>
      </c>
      <c r="K164" s="350"/>
      <c r="L164" s="272">
        <f t="shared" si="57"/>
        <v>182.9</v>
      </c>
      <c r="M164" s="289">
        <f t="shared" si="56"/>
        <v>55.178000000000004</v>
      </c>
      <c r="N164" s="289">
        <v>54.304000000000002</v>
      </c>
      <c r="O164" s="289">
        <v>0.874</v>
      </c>
      <c r="P164" s="289"/>
      <c r="Q164" s="289">
        <f>O164+N164+P164</f>
        <v>55.178000000000004</v>
      </c>
      <c r="R164" s="282">
        <v>11</v>
      </c>
      <c r="S164" s="282">
        <v>11</v>
      </c>
      <c r="T164" s="282"/>
    </row>
    <row r="165" spans="1:20" s="290" customFormat="1" ht="15" customHeight="1">
      <c r="A165" s="461"/>
      <c r="B165" s="615" t="s">
        <v>824</v>
      </c>
      <c r="C165" s="463" t="s">
        <v>341</v>
      </c>
      <c r="D165" s="596" t="s">
        <v>342</v>
      </c>
      <c r="E165" s="596" t="s">
        <v>343</v>
      </c>
      <c r="F165" s="412">
        <v>0.83040000000000003</v>
      </c>
      <c r="G165" s="282">
        <v>2</v>
      </c>
      <c r="H165" s="306">
        <v>47.73</v>
      </c>
      <c r="I165" s="350">
        <v>47.33</v>
      </c>
      <c r="J165" s="350">
        <v>0.4</v>
      </c>
      <c r="K165" s="350"/>
      <c r="L165" s="272">
        <f t="shared" si="57"/>
        <v>47.73</v>
      </c>
      <c r="M165" s="289">
        <f>Q165</f>
        <v>6.6753600000000004</v>
      </c>
      <c r="N165" s="289">
        <v>6.5</v>
      </c>
      <c r="O165" s="289">
        <v>0.17535999999999999</v>
      </c>
      <c r="P165" s="289"/>
      <c r="Q165" s="289">
        <f t="shared" ref="Q165:Q216" si="59">O165+N165+P165</f>
        <v>6.6753600000000004</v>
      </c>
      <c r="R165" s="282">
        <v>2</v>
      </c>
      <c r="S165" s="282">
        <v>2</v>
      </c>
      <c r="T165" s="282"/>
    </row>
    <row r="166" spans="1:20" s="290" customFormat="1" ht="12.75" customHeight="1">
      <c r="A166" s="461"/>
      <c r="B166" s="615"/>
      <c r="C166" s="464"/>
      <c r="D166" s="601"/>
      <c r="E166" s="601"/>
      <c r="F166" s="412">
        <v>1.038</v>
      </c>
      <c r="G166" s="282">
        <v>4</v>
      </c>
      <c r="H166" s="306">
        <v>50.22</v>
      </c>
      <c r="I166" s="350">
        <v>49.82</v>
      </c>
      <c r="J166" s="350">
        <v>0.4</v>
      </c>
      <c r="K166" s="350"/>
      <c r="L166" s="272">
        <f t="shared" si="57"/>
        <v>50.22</v>
      </c>
      <c r="M166" s="289">
        <f t="shared" ref="M166:M167" si="60">Q166</f>
        <v>16.8</v>
      </c>
      <c r="N166" s="289">
        <v>16.600000000000001</v>
      </c>
      <c r="O166" s="289">
        <v>0.2</v>
      </c>
      <c r="P166" s="289"/>
      <c r="Q166" s="289">
        <f t="shared" si="59"/>
        <v>16.8</v>
      </c>
      <c r="R166" s="282">
        <v>4</v>
      </c>
      <c r="S166" s="282">
        <v>4</v>
      </c>
      <c r="T166" s="282"/>
    </row>
    <row r="167" spans="1:20" ht="22.5" customHeight="1">
      <c r="A167" s="461"/>
      <c r="B167" s="615"/>
      <c r="C167" s="465"/>
      <c r="D167" s="597"/>
      <c r="E167" s="597"/>
      <c r="F167" s="60">
        <v>1.9722</v>
      </c>
      <c r="G167" s="352">
        <v>2</v>
      </c>
      <c r="H167" s="360">
        <v>20.95</v>
      </c>
      <c r="I167" s="348">
        <v>19.95</v>
      </c>
      <c r="J167" s="348">
        <v>1</v>
      </c>
      <c r="K167" s="348"/>
      <c r="L167" s="349">
        <f t="shared" si="57"/>
        <v>20.95</v>
      </c>
      <c r="M167" s="289">
        <f t="shared" si="60"/>
        <v>15.7</v>
      </c>
      <c r="N167" s="289">
        <v>15.6</v>
      </c>
      <c r="O167" s="346">
        <v>0.1</v>
      </c>
      <c r="P167" s="346"/>
      <c r="Q167" s="289">
        <f t="shared" si="59"/>
        <v>15.7</v>
      </c>
      <c r="R167" s="352">
        <v>2</v>
      </c>
      <c r="S167" s="352">
        <v>2</v>
      </c>
      <c r="T167" s="352"/>
    </row>
    <row r="168" spans="1:20" ht="87" customHeight="1">
      <c r="A168" s="461"/>
      <c r="B168" s="364" t="s">
        <v>825</v>
      </c>
      <c r="C168" s="411" t="s">
        <v>826</v>
      </c>
      <c r="D168" s="608" t="s">
        <v>345</v>
      </c>
      <c r="E168" s="608" t="s">
        <v>346</v>
      </c>
      <c r="F168" s="289">
        <v>5</v>
      </c>
      <c r="G168" s="282">
        <v>6100</v>
      </c>
      <c r="H168" s="306">
        <f t="shared" si="55"/>
        <v>31110</v>
      </c>
      <c r="I168" s="350">
        <v>30500</v>
      </c>
      <c r="J168" s="350">
        <v>610</v>
      </c>
      <c r="K168" s="350"/>
      <c r="L168" s="272">
        <v>31110</v>
      </c>
      <c r="M168" s="289">
        <f t="shared" si="56"/>
        <v>33.799999999999997</v>
      </c>
      <c r="N168" s="289">
        <v>10</v>
      </c>
      <c r="O168" s="289">
        <v>23.8</v>
      </c>
      <c r="P168" s="289"/>
      <c r="Q168" s="289">
        <f t="shared" si="59"/>
        <v>33.799999999999997</v>
      </c>
      <c r="R168" s="239" t="s">
        <v>199</v>
      </c>
      <c r="S168" s="239" t="s">
        <v>38</v>
      </c>
      <c r="T168" s="385"/>
    </row>
    <row r="169" spans="1:20" ht="94.5" customHeight="1">
      <c r="A169" s="461"/>
      <c r="B169" s="410" t="s">
        <v>827</v>
      </c>
      <c r="C169" s="411" t="s">
        <v>828</v>
      </c>
      <c r="D169" s="610"/>
      <c r="E169" s="610"/>
      <c r="F169" s="413">
        <v>17.272320000000001</v>
      </c>
      <c r="G169" s="282">
        <v>2500</v>
      </c>
      <c r="H169" s="306">
        <f t="shared" si="55"/>
        <v>44044.4</v>
      </c>
      <c r="I169" s="350">
        <v>43180.800000000003</v>
      </c>
      <c r="J169" s="350">
        <v>863.6</v>
      </c>
      <c r="K169" s="350"/>
      <c r="L169" s="272">
        <v>44044.4</v>
      </c>
      <c r="M169" s="289">
        <f t="shared" si="56"/>
        <v>0</v>
      </c>
      <c r="N169" s="289">
        <v>0</v>
      </c>
      <c r="O169" s="289">
        <v>0</v>
      </c>
      <c r="P169" s="289"/>
      <c r="Q169" s="289">
        <f t="shared" si="59"/>
        <v>0</v>
      </c>
      <c r="R169" s="239" t="s">
        <v>38</v>
      </c>
      <c r="S169" s="239" t="s">
        <v>38</v>
      </c>
      <c r="T169" s="385"/>
    </row>
    <row r="170" spans="1:20" ht="63.75">
      <c r="A170" s="461"/>
      <c r="B170" s="401" t="s">
        <v>829</v>
      </c>
      <c r="C170" s="411" t="s">
        <v>830</v>
      </c>
      <c r="D170" s="356" t="s">
        <v>350</v>
      </c>
      <c r="E170" s="356" t="s">
        <v>351</v>
      </c>
      <c r="F170" s="345" t="s">
        <v>831</v>
      </c>
      <c r="G170" s="352">
        <v>103</v>
      </c>
      <c r="H170" s="360">
        <f t="shared" si="55"/>
        <v>12071.3</v>
      </c>
      <c r="I170" s="348">
        <v>11788.4</v>
      </c>
      <c r="J170" s="348">
        <v>282.89999999999998</v>
      </c>
      <c r="K170" s="348"/>
      <c r="L170" s="349">
        <f t="shared" si="57"/>
        <v>12071.3</v>
      </c>
      <c r="M170" s="346">
        <f t="shared" si="56"/>
        <v>3432.85</v>
      </c>
      <c r="N170" s="346">
        <v>3353.15</v>
      </c>
      <c r="O170" s="346">
        <v>79.7</v>
      </c>
      <c r="P170" s="346"/>
      <c r="Q170" s="289">
        <f t="shared" si="59"/>
        <v>3432.85</v>
      </c>
      <c r="R170" s="352" t="s">
        <v>899</v>
      </c>
      <c r="S170" s="352" t="s">
        <v>1005</v>
      </c>
      <c r="T170" s="385"/>
    </row>
    <row r="171" spans="1:20" ht="63.75">
      <c r="A171" s="461"/>
      <c r="B171" s="410" t="s">
        <v>832</v>
      </c>
      <c r="C171" s="351" t="s">
        <v>784</v>
      </c>
      <c r="D171" s="356" t="s">
        <v>352</v>
      </c>
      <c r="E171" s="356" t="s">
        <v>353</v>
      </c>
      <c r="F171" s="345" t="s">
        <v>684</v>
      </c>
      <c r="G171" s="352">
        <v>1100</v>
      </c>
      <c r="H171" s="360">
        <f t="shared" si="55"/>
        <v>101697</v>
      </c>
      <c r="I171" s="348">
        <v>99502.6</v>
      </c>
      <c r="J171" s="348">
        <v>2194.4</v>
      </c>
      <c r="K171" s="348"/>
      <c r="L171" s="349">
        <f t="shared" si="57"/>
        <v>101697</v>
      </c>
      <c r="M171" s="346">
        <f t="shared" si="56"/>
        <v>31548.924999999999</v>
      </c>
      <c r="N171" s="346">
        <v>30932.181</v>
      </c>
      <c r="O171" s="346">
        <v>616.74400000000003</v>
      </c>
      <c r="P171" s="346"/>
      <c r="Q171" s="289">
        <f t="shared" si="59"/>
        <v>31548.924999999999</v>
      </c>
      <c r="R171" s="352">
        <v>1053</v>
      </c>
      <c r="S171" s="352">
        <v>1015</v>
      </c>
      <c r="T171" s="352"/>
    </row>
    <row r="172" spans="1:20" ht="21" customHeight="1">
      <c r="A172" s="461"/>
      <c r="B172" s="456" t="s">
        <v>833</v>
      </c>
      <c r="C172" s="463" t="s">
        <v>354</v>
      </c>
      <c r="D172" s="596" t="s">
        <v>355</v>
      </c>
      <c r="E172" s="596" t="s">
        <v>356</v>
      </c>
      <c r="F172" s="277">
        <v>3.226</v>
      </c>
      <c r="G172" s="352">
        <v>2640</v>
      </c>
      <c r="H172" s="360">
        <f t="shared" si="55"/>
        <v>103940</v>
      </c>
      <c r="I172" s="348">
        <v>102203</v>
      </c>
      <c r="J172" s="348">
        <v>1737</v>
      </c>
      <c r="K172" s="348"/>
      <c r="L172" s="349">
        <f t="shared" si="57"/>
        <v>103940</v>
      </c>
      <c r="M172" s="346">
        <f t="shared" si="56"/>
        <v>34243.5</v>
      </c>
      <c r="N172" s="289">
        <v>33744</v>
      </c>
      <c r="O172" s="289">
        <v>499.5</v>
      </c>
      <c r="P172" s="346"/>
      <c r="Q172" s="289">
        <f t="shared" si="59"/>
        <v>34243.5</v>
      </c>
      <c r="R172" s="282">
        <v>2630</v>
      </c>
      <c r="S172" s="282">
        <v>2629</v>
      </c>
      <c r="T172" s="352"/>
    </row>
    <row r="173" spans="1:20" ht="30.75" customHeight="1">
      <c r="A173" s="461"/>
      <c r="B173" s="456"/>
      <c r="C173" s="465"/>
      <c r="D173" s="597"/>
      <c r="E173" s="597"/>
      <c r="F173" s="277">
        <v>3.633</v>
      </c>
      <c r="G173" s="352">
        <v>7149</v>
      </c>
      <c r="H173" s="360">
        <f t="shared" si="55"/>
        <v>316963.20000000001</v>
      </c>
      <c r="I173" s="348">
        <v>311667.7</v>
      </c>
      <c r="J173" s="348">
        <v>5295.5</v>
      </c>
      <c r="K173" s="348"/>
      <c r="L173" s="349">
        <f t="shared" si="57"/>
        <v>316963.20000000001</v>
      </c>
      <c r="M173" s="346">
        <f t="shared" si="56"/>
        <v>103178</v>
      </c>
      <c r="N173" s="289">
        <v>101679.5</v>
      </c>
      <c r="O173" s="289">
        <v>1498.5</v>
      </c>
      <c r="P173" s="346"/>
      <c r="Q173" s="289">
        <f t="shared" si="59"/>
        <v>103178</v>
      </c>
      <c r="R173" s="282">
        <v>7057</v>
      </c>
      <c r="S173" s="282">
        <v>7038</v>
      </c>
      <c r="T173" s="352"/>
    </row>
    <row r="174" spans="1:20" ht="89.25">
      <c r="A174" s="461"/>
      <c r="B174" s="410" t="s">
        <v>834</v>
      </c>
      <c r="C174" s="411" t="s">
        <v>835</v>
      </c>
      <c r="D174" s="356" t="s">
        <v>358</v>
      </c>
      <c r="E174" s="356" t="s">
        <v>359</v>
      </c>
      <c r="F174" s="277">
        <v>3.633</v>
      </c>
      <c r="G174" s="352">
        <v>114</v>
      </c>
      <c r="H174" s="360">
        <f t="shared" si="55"/>
        <v>4867.5</v>
      </c>
      <c r="I174" s="348">
        <v>4795.6000000000004</v>
      </c>
      <c r="J174" s="348">
        <v>71.900000000000006</v>
      </c>
      <c r="K174" s="348"/>
      <c r="L174" s="349">
        <f t="shared" si="57"/>
        <v>4867.5</v>
      </c>
      <c r="M174" s="346">
        <f t="shared" si="56"/>
        <v>1286.7159999999999</v>
      </c>
      <c r="N174" s="346">
        <v>1273.58</v>
      </c>
      <c r="O174" s="346">
        <v>13.135999999999999</v>
      </c>
      <c r="P174" s="346"/>
      <c r="Q174" s="289">
        <f t="shared" si="59"/>
        <v>1286.7159999999999</v>
      </c>
      <c r="R174" s="352">
        <v>91</v>
      </c>
      <c r="S174" s="352">
        <v>84</v>
      </c>
      <c r="T174" s="352"/>
    </row>
    <row r="175" spans="1:20" ht="33" customHeight="1">
      <c r="A175" s="461"/>
      <c r="B175" s="410" t="s">
        <v>836</v>
      </c>
      <c r="C175" s="414" t="s">
        <v>837</v>
      </c>
      <c r="D175" s="356" t="s">
        <v>361</v>
      </c>
      <c r="E175" s="356" t="s">
        <v>362</v>
      </c>
      <c r="F175" s="277">
        <v>1.5629999999999999</v>
      </c>
      <c r="G175" s="359">
        <v>1</v>
      </c>
      <c r="H175" s="360">
        <f t="shared" si="55"/>
        <v>19.400000000000002</v>
      </c>
      <c r="I175" s="348">
        <v>18.8</v>
      </c>
      <c r="J175" s="348">
        <v>0.6</v>
      </c>
      <c r="K175" s="348"/>
      <c r="L175" s="349">
        <f t="shared" si="57"/>
        <v>19.400000000000002</v>
      </c>
      <c r="M175" s="346">
        <f t="shared" si="56"/>
        <v>6.4390000000000001</v>
      </c>
      <c r="N175" s="346">
        <v>6.2519999999999998</v>
      </c>
      <c r="O175" s="346">
        <v>0.187</v>
      </c>
      <c r="P175" s="346"/>
      <c r="Q175" s="289">
        <f t="shared" si="59"/>
        <v>6.4390000000000001</v>
      </c>
      <c r="R175" s="352">
        <v>1</v>
      </c>
      <c r="S175" s="352">
        <v>1</v>
      </c>
      <c r="T175" s="352"/>
    </row>
    <row r="176" spans="1:20" ht="34.5" customHeight="1">
      <c r="A176" s="461"/>
      <c r="B176" s="410" t="s">
        <v>838</v>
      </c>
      <c r="C176" s="351" t="s">
        <v>363</v>
      </c>
      <c r="D176" s="356" t="s">
        <v>364</v>
      </c>
      <c r="E176" s="356" t="s">
        <v>365</v>
      </c>
      <c r="F176" s="346">
        <v>150</v>
      </c>
      <c r="G176" s="359">
        <v>1</v>
      </c>
      <c r="H176" s="360">
        <f t="shared" si="55"/>
        <v>154.5</v>
      </c>
      <c r="I176" s="348">
        <v>150</v>
      </c>
      <c r="J176" s="348">
        <v>4.5</v>
      </c>
      <c r="K176" s="348"/>
      <c r="L176" s="349">
        <f t="shared" si="57"/>
        <v>154.5</v>
      </c>
      <c r="M176" s="346">
        <f t="shared" si="56"/>
        <v>150</v>
      </c>
      <c r="N176" s="346">
        <v>150</v>
      </c>
      <c r="O176" s="346">
        <v>0</v>
      </c>
      <c r="P176" s="346"/>
      <c r="Q176" s="289">
        <f t="shared" si="59"/>
        <v>150</v>
      </c>
      <c r="R176" s="352">
        <v>1</v>
      </c>
      <c r="S176" s="352">
        <v>1</v>
      </c>
      <c r="T176" s="352"/>
    </row>
    <row r="177" spans="1:20" ht="37.5" customHeight="1">
      <c r="A177" s="461"/>
      <c r="B177" s="410" t="s">
        <v>839</v>
      </c>
      <c r="C177" s="351" t="s">
        <v>366</v>
      </c>
      <c r="D177" s="356" t="s">
        <v>367</v>
      </c>
      <c r="E177" s="356" t="s">
        <v>368</v>
      </c>
      <c r="F177" s="346">
        <v>35</v>
      </c>
      <c r="G177" s="359">
        <v>1</v>
      </c>
      <c r="H177" s="360">
        <f t="shared" si="55"/>
        <v>432.6</v>
      </c>
      <c r="I177" s="348">
        <v>420</v>
      </c>
      <c r="J177" s="348">
        <v>12.6</v>
      </c>
      <c r="K177" s="348"/>
      <c r="L177" s="349">
        <f t="shared" si="57"/>
        <v>432.6</v>
      </c>
      <c r="M177" s="346">
        <f t="shared" si="56"/>
        <v>140</v>
      </c>
      <c r="N177" s="346">
        <v>140</v>
      </c>
      <c r="O177" s="346">
        <v>0</v>
      </c>
      <c r="P177" s="346"/>
      <c r="Q177" s="289">
        <f t="shared" si="59"/>
        <v>140</v>
      </c>
      <c r="R177" s="352">
        <v>1</v>
      </c>
      <c r="S177" s="352">
        <v>1</v>
      </c>
      <c r="T177" s="352"/>
    </row>
    <row r="178" spans="1:20" ht="34.5" customHeight="1">
      <c r="A178" s="461"/>
      <c r="B178" s="415" t="s">
        <v>840</v>
      </c>
      <c r="C178" s="351" t="s">
        <v>369</v>
      </c>
      <c r="D178" s="356" t="s">
        <v>370</v>
      </c>
      <c r="E178" s="356" t="s">
        <v>371</v>
      </c>
      <c r="F178" s="372">
        <v>64.73</v>
      </c>
      <c r="G178" s="359">
        <v>4</v>
      </c>
      <c r="H178" s="360">
        <f t="shared" si="55"/>
        <v>261.79999999999995</v>
      </c>
      <c r="I178" s="348">
        <v>258.89999999999998</v>
      </c>
      <c r="J178" s="348">
        <v>2.9</v>
      </c>
      <c r="K178" s="348"/>
      <c r="L178" s="349">
        <f t="shared" si="57"/>
        <v>261.79999999999995</v>
      </c>
      <c r="M178" s="346">
        <f t="shared" si="56"/>
        <v>0</v>
      </c>
      <c r="N178" s="346">
        <v>0</v>
      </c>
      <c r="O178" s="346">
        <v>0</v>
      </c>
      <c r="P178" s="346"/>
      <c r="Q178" s="289">
        <f t="shared" si="59"/>
        <v>0</v>
      </c>
      <c r="R178" s="352">
        <v>0</v>
      </c>
      <c r="S178" s="352">
        <v>0</v>
      </c>
      <c r="T178" s="352"/>
    </row>
    <row r="179" spans="1:20" ht="40.5" customHeight="1">
      <c r="A179" s="461"/>
      <c r="B179" s="415" t="s">
        <v>841</v>
      </c>
      <c r="C179" s="351" t="s">
        <v>744</v>
      </c>
      <c r="D179" s="356" t="s">
        <v>372</v>
      </c>
      <c r="E179" s="356" t="s">
        <v>373</v>
      </c>
      <c r="F179" s="372">
        <v>21.58</v>
      </c>
      <c r="G179" s="359">
        <v>5</v>
      </c>
      <c r="H179" s="360">
        <f>L179</f>
        <v>109.10000000000001</v>
      </c>
      <c r="I179" s="348">
        <v>107.9</v>
      </c>
      <c r="J179" s="348">
        <v>1.2</v>
      </c>
      <c r="K179" s="348"/>
      <c r="L179" s="349">
        <f t="shared" si="57"/>
        <v>109.10000000000001</v>
      </c>
      <c r="M179" s="346">
        <f t="shared" si="56"/>
        <v>21.805999999999997</v>
      </c>
      <c r="N179" s="346">
        <v>21.568999999999999</v>
      </c>
      <c r="O179" s="346">
        <v>0.23699999999999999</v>
      </c>
      <c r="P179" s="346">
        <v>0</v>
      </c>
      <c r="Q179" s="289">
        <f t="shared" si="59"/>
        <v>21.805999999999997</v>
      </c>
      <c r="R179" s="352">
        <v>1</v>
      </c>
      <c r="S179" s="352">
        <v>0</v>
      </c>
      <c r="T179" s="352"/>
    </row>
    <row r="180" spans="1:20" ht="51" customHeight="1">
      <c r="A180" s="461"/>
      <c r="B180" s="415" t="s">
        <v>840</v>
      </c>
      <c r="C180" s="351" t="s">
        <v>745</v>
      </c>
      <c r="D180" s="356" t="s">
        <v>374</v>
      </c>
      <c r="E180" s="356" t="s">
        <v>375</v>
      </c>
      <c r="F180" s="346">
        <v>53.92</v>
      </c>
      <c r="G180" s="359">
        <v>3</v>
      </c>
      <c r="H180" s="360">
        <f t="shared" si="55"/>
        <v>163.60000000000002</v>
      </c>
      <c r="I180" s="348">
        <v>161.80000000000001</v>
      </c>
      <c r="J180" s="348">
        <v>1.8</v>
      </c>
      <c r="K180" s="350"/>
      <c r="L180" s="349">
        <f t="shared" si="57"/>
        <v>163.60000000000002</v>
      </c>
      <c r="M180" s="346">
        <f t="shared" si="56"/>
        <v>0</v>
      </c>
      <c r="N180" s="346">
        <v>0</v>
      </c>
      <c r="O180" s="346">
        <v>0</v>
      </c>
      <c r="P180" s="346">
        <v>0</v>
      </c>
      <c r="Q180" s="289">
        <f t="shared" si="59"/>
        <v>0</v>
      </c>
      <c r="R180" s="352">
        <v>0</v>
      </c>
      <c r="S180" s="352">
        <v>0</v>
      </c>
      <c r="T180" s="352"/>
    </row>
    <row r="181" spans="1:20" ht="48">
      <c r="A181" s="461"/>
      <c r="B181" s="351" t="s">
        <v>842</v>
      </c>
      <c r="C181" s="351" t="s">
        <v>376</v>
      </c>
      <c r="D181" s="356" t="s">
        <v>377</v>
      </c>
      <c r="E181" s="356" t="s">
        <v>378</v>
      </c>
      <c r="F181" s="346" t="s">
        <v>687</v>
      </c>
      <c r="G181" s="359">
        <v>4720</v>
      </c>
      <c r="H181" s="360">
        <f t="shared" si="55"/>
        <v>74602.5</v>
      </c>
      <c r="I181" s="350">
        <v>73500</v>
      </c>
      <c r="J181" s="350">
        <v>1102.5</v>
      </c>
      <c r="K181" s="348"/>
      <c r="L181" s="349">
        <f t="shared" si="57"/>
        <v>74602.5</v>
      </c>
      <c r="M181" s="346">
        <f t="shared" si="56"/>
        <v>25669.914000000001</v>
      </c>
      <c r="N181" s="346">
        <v>25319.851999999999</v>
      </c>
      <c r="O181" s="346">
        <v>350.06200000000001</v>
      </c>
      <c r="P181" s="346"/>
      <c r="Q181" s="289">
        <f t="shared" si="59"/>
        <v>25669.914000000001</v>
      </c>
      <c r="R181" s="352">
        <v>5029</v>
      </c>
      <c r="S181" s="352">
        <v>4886</v>
      </c>
      <c r="T181" s="352"/>
    </row>
    <row r="182" spans="1:20" ht="38.25" customHeight="1">
      <c r="A182" s="461"/>
      <c r="B182" s="401" t="s">
        <v>843</v>
      </c>
      <c r="C182" s="351" t="s">
        <v>379</v>
      </c>
      <c r="D182" s="356" t="s">
        <v>380</v>
      </c>
      <c r="E182" s="356" t="s">
        <v>381</v>
      </c>
      <c r="F182" s="346" t="s">
        <v>687</v>
      </c>
      <c r="G182" s="359">
        <v>36</v>
      </c>
      <c r="H182" s="360">
        <f t="shared" si="55"/>
        <v>577.30000000000007</v>
      </c>
      <c r="I182" s="348">
        <v>561.6</v>
      </c>
      <c r="J182" s="348">
        <v>15.7</v>
      </c>
      <c r="K182" s="348"/>
      <c r="L182" s="349">
        <f t="shared" si="57"/>
        <v>577.30000000000007</v>
      </c>
      <c r="M182" s="346">
        <f t="shared" si="56"/>
        <v>143.845</v>
      </c>
      <c r="N182" s="346">
        <v>140.44499999999999</v>
      </c>
      <c r="O182" s="346">
        <v>3.4</v>
      </c>
      <c r="P182" s="346"/>
      <c r="Q182" s="289">
        <f t="shared" si="59"/>
        <v>143.845</v>
      </c>
      <c r="R182" s="352">
        <v>28</v>
      </c>
      <c r="S182" s="352">
        <v>26</v>
      </c>
      <c r="T182" s="352"/>
    </row>
    <row r="183" spans="1:20" ht="36">
      <c r="A183" s="461"/>
      <c r="B183" s="460" t="s">
        <v>844</v>
      </c>
      <c r="C183" s="351" t="s">
        <v>382</v>
      </c>
      <c r="D183" s="356" t="s">
        <v>383</v>
      </c>
      <c r="E183" s="356" t="s">
        <v>384</v>
      </c>
      <c r="F183" s="346" t="s">
        <v>688</v>
      </c>
      <c r="G183" s="359">
        <v>11</v>
      </c>
      <c r="H183" s="360">
        <f t="shared" si="55"/>
        <v>382</v>
      </c>
      <c r="I183" s="348">
        <v>377.6</v>
      </c>
      <c r="J183" s="348">
        <v>4.4000000000000004</v>
      </c>
      <c r="K183" s="348"/>
      <c r="L183" s="349">
        <f t="shared" si="57"/>
        <v>382</v>
      </c>
      <c r="M183" s="346">
        <f t="shared" si="56"/>
        <v>116.664</v>
      </c>
      <c r="N183" s="346">
        <v>115.264</v>
      </c>
      <c r="O183" s="346">
        <v>1.4</v>
      </c>
      <c r="P183" s="346"/>
      <c r="Q183" s="289">
        <f t="shared" si="59"/>
        <v>116.664</v>
      </c>
      <c r="R183" s="352">
        <v>10</v>
      </c>
      <c r="S183" s="352">
        <v>10</v>
      </c>
      <c r="T183" s="352"/>
    </row>
    <row r="184" spans="1:20" ht="24.6" customHeight="1">
      <c r="A184" s="461"/>
      <c r="B184" s="461"/>
      <c r="C184" s="351" t="s">
        <v>385</v>
      </c>
      <c r="D184" s="356" t="s">
        <v>386</v>
      </c>
      <c r="E184" s="356" t="s">
        <v>387</v>
      </c>
      <c r="F184" s="346">
        <v>42</v>
      </c>
      <c r="G184" s="359">
        <v>1</v>
      </c>
      <c r="H184" s="360">
        <f t="shared" si="55"/>
        <v>42.5</v>
      </c>
      <c r="I184" s="348">
        <v>42</v>
      </c>
      <c r="J184" s="348">
        <v>0.5</v>
      </c>
      <c r="K184" s="348"/>
      <c r="L184" s="349">
        <f t="shared" si="57"/>
        <v>42.5</v>
      </c>
      <c r="M184" s="346">
        <f t="shared" si="56"/>
        <v>0</v>
      </c>
      <c r="N184" s="346">
        <v>0</v>
      </c>
      <c r="O184" s="346">
        <v>0</v>
      </c>
      <c r="P184" s="346"/>
      <c r="Q184" s="289">
        <f t="shared" si="59"/>
        <v>0</v>
      </c>
      <c r="R184" s="352">
        <v>0</v>
      </c>
      <c r="S184" s="352">
        <v>0</v>
      </c>
      <c r="T184" s="352"/>
    </row>
    <row r="185" spans="1:20" ht="24" customHeight="1">
      <c r="A185" s="461"/>
      <c r="B185" s="461"/>
      <c r="C185" s="351" t="s">
        <v>388</v>
      </c>
      <c r="D185" s="356" t="s">
        <v>389</v>
      </c>
      <c r="E185" s="356" t="s">
        <v>390</v>
      </c>
      <c r="F185" s="346" t="s">
        <v>391</v>
      </c>
      <c r="G185" s="359">
        <v>1</v>
      </c>
      <c r="H185" s="360">
        <f t="shared" si="55"/>
        <v>3.1</v>
      </c>
      <c r="I185" s="348">
        <v>3</v>
      </c>
      <c r="J185" s="348">
        <v>0.1</v>
      </c>
      <c r="K185" s="348"/>
      <c r="L185" s="349">
        <f t="shared" si="57"/>
        <v>3.1</v>
      </c>
      <c r="M185" s="346">
        <f t="shared" si="56"/>
        <v>0</v>
      </c>
      <c r="N185" s="346">
        <v>0</v>
      </c>
      <c r="O185" s="346">
        <v>0</v>
      </c>
      <c r="P185" s="346"/>
      <c r="Q185" s="289">
        <f t="shared" si="59"/>
        <v>0</v>
      </c>
      <c r="R185" s="347">
        <v>0</v>
      </c>
      <c r="S185" s="347">
        <v>0</v>
      </c>
      <c r="T185" s="352"/>
    </row>
    <row r="186" spans="1:20" ht="36">
      <c r="A186" s="461"/>
      <c r="B186" s="461"/>
      <c r="C186" s="351" t="s">
        <v>392</v>
      </c>
      <c r="D186" s="356" t="s">
        <v>393</v>
      </c>
      <c r="E186" s="356" t="s">
        <v>394</v>
      </c>
      <c r="F186" s="346" t="s">
        <v>689</v>
      </c>
      <c r="G186" s="359">
        <v>3</v>
      </c>
      <c r="H186" s="360">
        <f t="shared" si="55"/>
        <v>79.5</v>
      </c>
      <c r="I186" s="348">
        <v>78.599999999999994</v>
      </c>
      <c r="J186" s="348">
        <v>0.9</v>
      </c>
      <c r="K186" s="348"/>
      <c r="L186" s="349">
        <f t="shared" si="57"/>
        <v>79.5</v>
      </c>
      <c r="M186" s="346">
        <f t="shared" si="56"/>
        <v>14.458360000000001</v>
      </c>
      <c r="N186" s="346">
        <v>14.3</v>
      </c>
      <c r="O186" s="372">
        <v>0.15836</v>
      </c>
      <c r="P186" s="346"/>
      <c r="Q186" s="289">
        <f t="shared" si="59"/>
        <v>14.458360000000001</v>
      </c>
      <c r="R186" s="347">
        <v>3</v>
      </c>
      <c r="S186" s="347">
        <v>3</v>
      </c>
      <c r="T186" s="352"/>
    </row>
    <row r="187" spans="1:20" ht="36">
      <c r="A187" s="461"/>
      <c r="B187" s="461"/>
      <c r="C187" s="351" t="s">
        <v>395</v>
      </c>
      <c r="D187" s="356" t="s">
        <v>396</v>
      </c>
      <c r="E187" s="356" t="s">
        <v>397</v>
      </c>
      <c r="F187" s="346" t="s">
        <v>690</v>
      </c>
      <c r="G187" s="359">
        <v>125</v>
      </c>
      <c r="H187" s="360">
        <f t="shared" si="55"/>
        <v>2657.8</v>
      </c>
      <c r="I187" s="350">
        <v>2625</v>
      </c>
      <c r="J187" s="350">
        <v>32.799999999999997</v>
      </c>
      <c r="K187" s="350"/>
      <c r="L187" s="349">
        <f t="shared" si="57"/>
        <v>2657.8</v>
      </c>
      <c r="M187" s="346">
        <f>Q187</f>
        <v>1104.3</v>
      </c>
      <c r="N187" s="346">
        <v>1091.9359999999999</v>
      </c>
      <c r="O187" s="346">
        <v>12.364000000000001</v>
      </c>
      <c r="P187" s="346"/>
      <c r="Q187" s="289">
        <f t="shared" si="59"/>
        <v>1104.3</v>
      </c>
      <c r="R187" s="352">
        <v>148</v>
      </c>
      <c r="S187" s="352">
        <v>142</v>
      </c>
      <c r="T187" s="352"/>
    </row>
    <row r="188" spans="1:20" ht="48">
      <c r="A188" s="461"/>
      <c r="B188" s="462"/>
      <c r="C188" s="351" t="s">
        <v>398</v>
      </c>
      <c r="D188" s="356" t="s">
        <v>399</v>
      </c>
      <c r="E188" s="356" t="s">
        <v>400</v>
      </c>
      <c r="F188" s="346">
        <v>0</v>
      </c>
      <c r="G188" s="359">
        <v>0</v>
      </c>
      <c r="H188" s="360">
        <f t="shared" si="55"/>
        <v>183</v>
      </c>
      <c r="I188" s="348"/>
      <c r="J188" s="348">
        <v>183</v>
      </c>
      <c r="K188" s="348"/>
      <c r="L188" s="349">
        <f t="shared" si="57"/>
        <v>183</v>
      </c>
      <c r="M188" s="346">
        <f>Q188</f>
        <v>46.152999999999999</v>
      </c>
      <c r="N188" s="346"/>
      <c r="O188" s="346">
        <v>46.152999999999999</v>
      </c>
      <c r="P188" s="346"/>
      <c r="Q188" s="289">
        <f t="shared" si="59"/>
        <v>46.152999999999999</v>
      </c>
      <c r="R188" s="347" t="s">
        <v>922</v>
      </c>
      <c r="S188" s="347" t="s">
        <v>922</v>
      </c>
      <c r="T188" s="352" t="s">
        <v>898</v>
      </c>
    </row>
    <row r="189" spans="1:20">
      <c r="A189" s="461"/>
      <c r="B189" s="615" t="s">
        <v>845</v>
      </c>
      <c r="C189" s="616" t="s">
        <v>846</v>
      </c>
      <c r="D189" s="596" t="s">
        <v>402</v>
      </c>
      <c r="E189" s="596" t="s">
        <v>403</v>
      </c>
      <c r="F189" s="398">
        <v>3.77468</v>
      </c>
      <c r="G189" s="359">
        <v>22</v>
      </c>
      <c r="H189" s="360">
        <v>84.3</v>
      </c>
      <c r="I189" s="348">
        <v>83.1</v>
      </c>
      <c r="J189" s="348">
        <v>1.2</v>
      </c>
      <c r="K189" s="348"/>
      <c r="L189" s="350">
        <v>84.3</v>
      </c>
      <c r="M189" s="346">
        <f t="shared" ref="M189:M214" si="61">Q189</f>
        <v>662.2</v>
      </c>
      <c r="N189" s="346">
        <v>653.70000000000005</v>
      </c>
      <c r="O189" s="346">
        <v>8.5</v>
      </c>
      <c r="P189" s="346"/>
      <c r="Q189" s="289">
        <f t="shared" si="59"/>
        <v>662.2</v>
      </c>
      <c r="R189" s="359">
        <v>155</v>
      </c>
      <c r="S189" s="359">
        <v>44</v>
      </c>
      <c r="T189" s="352"/>
    </row>
    <row r="190" spans="1:20" ht="12.75" customHeight="1">
      <c r="A190" s="461"/>
      <c r="B190" s="615"/>
      <c r="C190" s="617"/>
      <c r="D190" s="601"/>
      <c r="E190" s="601"/>
      <c r="F190" s="398">
        <v>4.3139200000000004</v>
      </c>
      <c r="G190" s="359">
        <v>31</v>
      </c>
      <c r="H190" s="360">
        <v>135.69999999999999</v>
      </c>
      <c r="I190" s="348">
        <v>133.69999999999999</v>
      </c>
      <c r="J190" s="348">
        <v>2</v>
      </c>
      <c r="K190" s="348"/>
      <c r="L190" s="350">
        <v>135.69999999999999</v>
      </c>
      <c r="M190" s="346">
        <f t="shared" si="61"/>
        <v>26.2</v>
      </c>
      <c r="N190" s="346">
        <v>25.9</v>
      </c>
      <c r="O190" s="346">
        <v>0.3</v>
      </c>
      <c r="P190" s="346"/>
      <c r="Q190" s="289">
        <f t="shared" si="59"/>
        <v>26.2</v>
      </c>
      <c r="R190" s="359">
        <v>3</v>
      </c>
      <c r="S190" s="359">
        <v>0</v>
      </c>
      <c r="T190" s="352"/>
    </row>
    <row r="191" spans="1:20" ht="12.75" customHeight="1">
      <c r="A191" s="461"/>
      <c r="B191" s="615"/>
      <c r="C191" s="617"/>
      <c r="D191" s="601"/>
      <c r="E191" s="601"/>
      <c r="F191" s="398">
        <v>5.3924000000000003</v>
      </c>
      <c r="G191" s="359">
        <v>30</v>
      </c>
      <c r="H191" s="360">
        <v>164.3</v>
      </c>
      <c r="I191" s="348">
        <v>161.80000000000001</v>
      </c>
      <c r="J191" s="348">
        <v>2.5</v>
      </c>
      <c r="K191" s="348"/>
      <c r="L191" s="350">
        <v>164.3</v>
      </c>
      <c r="M191" s="346">
        <f t="shared" si="61"/>
        <v>119.1</v>
      </c>
      <c r="N191" s="346">
        <v>118.6</v>
      </c>
      <c r="O191" s="346">
        <v>0.5</v>
      </c>
      <c r="P191" s="346"/>
      <c r="Q191" s="289">
        <f t="shared" si="59"/>
        <v>119.1</v>
      </c>
      <c r="R191" s="359">
        <v>9</v>
      </c>
      <c r="S191" s="359">
        <v>2</v>
      </c>
      <c r="T191" s="352"/>
    </row>
    <row r="192" spans="1:20" ht="12.75" customHeight="1">
      <c r="A192" s="461"/>
      <c r="B192" s="615"/>
      <c r="C192" s="617"/>
      <c r="D192" s="601"/>
      <c r="E192" s="601"/>
      <c r="F192" s="398">
        <v>16.177199999999999</v>
      </c>
      <c r="G192" s="359">
        <v>20</v>
      </c>
      <c r="H192" s="360">
        <v>328.3</v>
      </c>
      <c r="I192" s="348">
        <v>323.5</v>
      </c>
      <c r="J192" s="348">
        <v>4.8</v>
      </c>
      <c r="K192" s="348"/>
      <c r="L192" s="350">
        <v>328.3</v>
      </c>
      <c r="M192" s="346">
        <f t="shared" si="61"/>
        <v>0</v>
      </c>
      <c r="N192" s="346">
        <v>0</v>
      </c>
      <c r="O192" s="346">
        <v>0</v>
      </c>
      <c r="P192" s="346"/>
      <c r="Q192" s="289">
        <f t="shared" si="59"/>
        <v>0</v>
      </c>
      <c r="R192" s="359">
        <v>0</v>
      </c>
      <c r="S192" s="359">
        <v>0</v>
      </c>
      <c r="T192" s="352"/>
    </row>
    <row r="193" spans="1:129" ht="12.75" customHeight="1">
      <c r="A193" s="461"/>
      <c r="B193" s="615"/>
      <c r="C193" s="617"/>
      <c r="D193" s="601"/>
      <c r="E193" s="601"/>
      <c r="F193" s="346">
        <v>100</v>
      </c>
      <c r="G193" s="359">
        <v>15</v>
      </c>
      <c r="H193" s="360">
        <v>1525</v>
      </c>
      <c r="I193" s="348">
        <v>1500</v>
      </c>
      <c r="J193" s="348">
        <v>25</v>
      </c>
      <c r="K193" s="348"/>
      <c r="L193" s="350">
        <v>1525</v>
      </c>
      <c r="M193" s="346">
        <f t="shared" si="61"/>
        <v>1313.5</v>
      </c>
      <c r="N193" s="346">
        <v>1300</v>
      </c>
      <c r="O193" s="346">
        <v>13.5</v>
      </c>
      <c r="P193" s="346"/>
      <c r="Q193" s="289">
        <f t="shared" si="59"/>
        <v>1313.5</v>
      </c>
      <c r="R193" s="359">
        <v>13</v>
      </c>
      <c r="S193" s="359">
        <v>3</v>
      </c>
      <c r="T193" s="352"/>
    </row>
    <row r="194" spans="1:129">
      <c r="A194" s="461"/>
      <c r="B194" s="615"/>
      <c r="C194" s="618"/>
      <c r="D194" s="597"/>
      <c r="E194" s="597"/>
      <c r="F194" s="346">
        <v>2</v>
      </c>
      <c r="G194" s="359">
        <v>612</v>
      </c>
      <c r="H194" s="360">
        <v>2007.3</v>
      </c>
      <c r="I194" s="348">
        <v>1980.1</v>
      </c>
      <c r="J194" s="348">
        <v>27.2</v>
      </c>
      <c r="K194" s="348"/>
      <c r="L194" s="350">
        <v>2007.3</v>
      </c>
      <c r="M194" s="346">
        <f t="shared" si="61"/>
        <v>0</v>
      </c>
      <c r="N194" s="346">
        <v>0</v>
      </c>
      <c r="O194" s="346">
        <v>0</v>
      </c>
      <c r="P194" s="346"/>
      <c r="Q194" s="289">
        <f t="shared" si="59"/>
        <v>0</v>
      </c>
      <c r="R194" s="347">
        <v>0</v>
      </c>
      <c r="S194" s="347">
        <v>0</v>
      </c>
      <c r="T194" s="352"/>
    </row>
    <row r="195" spans="1:129" ht="27.75" customHeight="1">
      <c r="A195" s="461"/>
      <c r="B195" s="410" t="s">
        <v>847</v>
      </c>
      <c r="C195" s="351" t="s">
        <v>404</v>
      </c>
      <c r="D195" s="356" t="s">
        <v>405</v>
      </c>
      <c r="E195" s="356" t="s">
        <v>406</v>
      </c>
      <c r="F195" s="346" t="s">
        <v>407</v>
      </c>
      <c r="G195" s="359">
        <v>4</v>
      </c>
      <c r="H195" s="360">
        <f t="shared" si="55"/>
        <v>81</v>
      </c>
      <c r="I195" s="350">
        <v>80</v>
      </c>
      <c r="J195" s="350">
        <v>1</v>
      </c>
      <c r="K195" s="350"/>
      <c r="L195" s="350">
        <f t="shared" ref="L195:L216" si="62">J195+I195+K195</f>
        <v>81</v>
      </c>
      <c r="M195" s="346">
        <f t="shared" si="61"/>
        <v>18.046000000000003</v>
      </c>
      <c r="N195" s="346">
        <v>17.850000000000001</v>
      </c>
      <c r="O195" s="346">
        <v>0.19600000000000001</v>
      </c>
      <c r="P195" s="346"/>
      <c r="Q195" s="289">
        <f t="shared" si="59"/>
        <v>18.046000000000003</v>
      </c>
      <c r="R195" s="347">
        <v>2</v>
      </c>
      <c r="S195" s="347">
        <v>1</v>
      </c>
      <c r="T195" s="352"/>
    </row>
    <row r="196" spans="1:129" ht="41.25" customHeight="1">
      <c r="A196" s="461"/>
      <c r="B196" s="410" t="s">
        <v>848</v>
      </c>
      <c r="C196" s="351" t="s">
        <v>408</v>
      </c>
      <c r="D196" s="356" t="s">
        <v>409</v>
      </c>
      <c r="E196" s="356" t="s">
        <v>410</v>
      </c>
      <c r="F196" s="346">
        <v>1037</v>
      </c>
      <c r="G196" s="359">
        <v>1</v>
      </c>
      <c r="H196" s="360">
        <f t="shared" si="55"/>
        <v>1049.5</v>
      </c>
      <c r="I196" s="348">
        <v>1037</v>
      </c>
      <c r="J196" s="348">
        <v>12.5</v>
      </c>
      <c r="K196" s="348"/>
      <c r="L196" s="350">
        <f t="shared" si="62"/>
        <v>1049.5</v>
      </c>
      <c r="M196" s="346">
        <f t="shared" si="61"/>
        <v>1037</v>
      </c>
      <c r="N196" s="346">
        <v>1037</v>
      </c>
      <c r="O196" s="346">
        <v>0</v>
      </c>
      <c r="P196" s="346"/>
      <c r="Q196" s="289">
        <f t="shared" si="59"/>
        <v>1037</v>
      </c>
      <c r="R196" s="352">
        <v>1</v>
      </c>
      <c r="S196" s="352">
        <v>0</v>
      </c>
      <c r="T196" s="352"/>
    </row>
    <row r="197" spans="1:129">
      <c r="A197" s="461"/>
      <c r="B197" s="611" t="s">
        <v>849</v>
      </c>
      <c r="C197" s="463" t="s">
        <v>850</v>
      </c>
      <c r="D197" s="596" t="s">
        <v>412</v>
      </c>
      <c r="E197" s="596" t="s">
        <v>413</v>
      </c>
      <c r="F197" s="416">
        <f>1038.83/1000</f>
        <v>1.0388299999999999</v>
      </c>
      <c r="G197" s="359">
        <v>2700</v>
      </c>
      <c r="H197" s="360">
        <f t="shared" si="55"/>
        <v>34397.1</v>
      </c>
      <c r="I197" s="348">
        <v>33897.1</v>
      </c>
      <c r="J197" s="348">
        <v>500</v>
      </c>
      <c r="K197" s="348"/>
      <c r="L197" s="350">
        <f t="shared" si="62"/>
        <v>34397.1</v>
      </c>
      <c r="M197" s="346">
        <f t="shared" si="61"/>
        <v>10099.900000000001</v>
      </c>
      <c r="N197" s="346">
        <v>9985.7000000000007</v>
      </c>
      <c r="O197" s="346">
        <v>114.2</v>
      </c>
      <c r="P197" s="346"/>
      <c r="Q197" s="289">
        <f t="shared" si="59"/>
        <v>10099.900000000001</v>
      </c>
      <c r="R197" s="345" t="s">
        <v>1006</v>
      </c>
      <c r="S197" s="345" t="s">
        <v>1007</v>
      </c>
      <c r="T197" s="352"/>
    </row>
    <row r="198" spans="1:129" ht="18" customHeight="1">
      <c r="A198" s="461"/>
      <c r="B198" s="619"/>
      <c r="C198" s="464"/>
      <c r="D198" s="601"/>
      <c r="E198" s="601"/>
      <c r="F198" s="416">
        <f>1154.26/1000</f>
        <v>1.1542600000000001</v>
      </c>
      <c r="G198" s="359">
        <v>90</v>
      </c>
      <c r="H198" s="360">
        <f t="shared" si="55"/>
        <v>1265.3</v>
      </c>
      <c r="I198" s="348">
        <v>1246.5999999999999</v>
      </c>
      <c r="J198" s="348">
        <v>18.7</v>
      </c>
      <c r="K198" s="348"/>
      <c r="L198" s="350">
        <f t="shared" si="62"/>
        <v>1265.3</v>
      </c>
      <c r="M198" s="346">
        <f t="shared" si="61"/>
        <v>392.3</v>
      </c>
      <c r="N198" s="346">
        <v>387.8</v>
      </c>
      <c r="O198" s="346">
        <v>4.5</v>
      </c>
      <c r="P198" s="346"/>
      <c r="Q198" s="289">
        <f t="shared" si="59"/>
        <v>392.3</v>
      </c>
      <c r="R198" s="345" t="s">
        <v>1008</v>
      </c>
      <c r="S198" s="345" t="s">
        <v>1009</v>
      </c>
      <c r="T198" s="352"/>
    </row>
    <row r="199" spans="1:129">
      <c r="A199" s="461"/>
      <c r="B199" s="619"/>
      <c r="C199" s="464"/>
      <c r="D199" s="601"/>
      <c r="E199" s="601"/>
      <c r="F199" s="416">
        <f>2077.66/1000</f>
        <v>2.0776599999999998</v>
      </c>
      <c r="G199" s="359">
        <v>1100</v>
      </c>
      <c r="H199" s="360">
        <f t="shared" si="55"/>
        <v>28037.4</v>
      </c>
      <c r="I199" s="348">
        <v>27622.400000000001</v>
      </c>
      <c r="J199" s="348">
        <v>415</v>
      </c>
      <c r="K199" s="348"/>
      <c r="L199" s="350">
        <f t="shared" si="62"/>
        <v>28037.4</v>
      </c>
      <c r="M199" s="346">
        <f t="shared" si="61"/>
        <v>8784.2000000000007</v>
      </c>
      <c r="N199" s="346">
        <v>8685.6</v>
      </c>
      <c r="O199" s="346">
        <v>98.6</v>
      </c>
      <c r="P199" s="346"/>
      <c r="Q199" s="289">
        <f t="shared" si="59"/>
        <v>8784.2000000000007</v>
      </c>
      <c r="R199" s="345" t="s">
        <v>1010</v>
      </c>
      <c r="S199" s="345" t="s">
        <v>1011</v>
      </c>
      <c r="T199" s="352"/>
    </row>
    <row r="200" spans="1:129">
      <c r="A200" s="461"/>
      <c r="B200" s="619"/>
      <c r="C200" s="464"/>
      <c r="D200" s="601"/>
      <c r="E200" s="601"/>
      <c r="F200" s="416">
        <f>2308.51/1000</f>
        <v>2.3085100000000001</v>
      </c>
      <c r="G200" s="359">
        <v>140</v>
      </c>
      <c r="H200" s="360">
        <f t="shared" si="55"/>
        <v>3936.3</v>
      </c>
      <c r="I200" s="348">
        <v>3878.3</v>
      </c>
      <c r="J200" s="348">
        <v>58</v>
      </c>
      <c r="K200" s="348"/>
      <c r="L200" s="350">
        <f t="shared" si="62"/>
        <v>3936.3</v>
      </c>
      <c r="M200" s="346">
        <f t="shared" si="61"/>
        <v>1448.6</v>
      </c>
      <c r="N200" s="346">
        <v>1431.3</v>
      </c>
      <c r="O200" s="346">
        <v>17.3</v>
      </c>
      <c r="P200" s="346"/>
      <c r="Q200" s="289">
        <f t="shared" si="59"/>
        <v>1448.6</v>
      </c>
      <c r="R200" s="345" t="s">
        <v>1012</v>
      </c>
      <c r="S200" s="345" t="s">
        <v>1013</v>
      </c>
      <c r="T200" s="352"/>
    </row>
    <row r="201" spans="1:129">
      <c r="A201" s="461"/>
      <c r="B201" s="612"/>
      <c r="C201" s="465"/>
      <c r="D201" s="597"/>
      <c r="E201" s="597"/>
      <c r="F201" s="352">
        <v>1.7313799999999999</v>
      </c>
      <c r="G201" s="1">
        <v>1</v>
      </c>
      <c r="H201" s="360">
        <f t="shared" si="55"/>
        <v>29.1</v>
      </c>
      <c r="I201" s="348">
        <v>20.8</v>
      </c>
      <c r="J201" s="348">
        <v>8.3000000000000007</v>
      </c>
      <c r="K201" s="348"/>
      <c r="L201" s="350">
        <f t="shared" si="62"/>
        <v>29.1</v>
      </c>
      <c r="M201" s="346">
        <f t="shared" si="61"/>
        <v>21.1</v>
      </c>
      <c r="N201" s="346">
        <v>20.8</v>
      </c>
      <c r="O201" s="346">
        <v>0.3</v>
      </c>
      <c r="P201" s="346"/>
      <c r="Q201" s="289">
        <f t="shared" si="59"/>
        <v>21.1</v>
      </c>
      <c r="R201" s="345" t="s">
        <v>430</v>
      </c>
      <c r="S201" s="345" t="s">
        <v>994</v>
      </c>
      <c r="T201" s="352"/>
    </row>
    <row r="202" spans="1:129" ht="29.25" customHeight="1">
      <c r="A202" s="461"/>
      <c r="B202" s="410" t="s">
        <v>851</v>
      </c>
      <c r="C202" s="363" t="s">
        <v>415</v>
      </c>
      <c r="D202" s="417" t="s">
        <v>416</v>
      </c>
      <c r="E202" s="417" t="s">
        <v>417</v>
      </c>
      <c r="F202" s="418" t="s">
        <v>418</v>
      </c>
      <c r="G202" s="419">
        <v>15</v>
      </c>
      <c r="H202" s="420">
        <f t="shared" si="55"/>
        <v>425.90000000000003</v>
      </c>
      <c r="I202" s="421">
        <v>421.3</v>
      </c>
      <c r="J202" s="421">
        <v>4.5999999999999996</v>
      </c>
      <c r="K202" s="421"/>
      <c r="L202" s="422">
        <f t="shared" si="62"/>
        <v>425.90000000000003</v>
      </c>
      <c r="M202" s="386">
        <f t="shared" si="61"/>
        <v>68.61399999999999</v>
      </c>
      <c r="N202" s="386">
        <v>67.867999999999995</v>
      </c>
      <c r="O202" s="386">
        <v>0.746</v>
      </c>
      <c r="P202" s="386"/>
      <c r="Q202" s="289">
        <f t="shared" si="59"/>
        <v>68.61399999999999</v>
      </c>
      <c r="R202" s="418" t="s">
        <v>693</v>
      </c>
      <c r="S202" s="418" t="s">
        <v>764</v>
      </c>
      <c r="T202" s="343"/>
      <c r="AP202" s="243"/>
      <c r="AQ202" s="243"/>
      <c r="AR202" s="243"/>
      <c r="AS202" s="243"/>
      <c r="AT202" s="243"/>
      <c r="AU202" s="243"/>
      <c r="AV202" s="243"/>
      <c r="AW202" s="243"/>
      <c r="AX202" s="243"/>
      <c r="AY202" s="243"/>
      <c r="AZ202" s="243"/>
      <c r="BA202" s="243"/>
      <c r="BB202" s="243"/>
      <c r="BC202" s="243"/>
      <c r="BD202" s="243"/>
      <c r="BE202" s="243"/>
      <c r="BF202" s="243"/>
      <c r="BG202" s="243"/>
      <c r="BH202" s="243"/>
      <c r="BI202" s="243"/>
      <c r="BJ202" s="243"/>
      <c r="BK202" s="243"/>
      <c r="BL202" s="243"/>
      <c r="BM202" s="243"/>
      <c r="BN202" s="243"/>
    </row>
    <row r="203" spans="1:129" s="352" customFormat="1" ht="19.5" customHeight="1">
      <c r="A203" s="461"/>
      <c r="B203" s="615" t="s">
        <v>852</v>
      </c>
      <c r="C203" s="460" t="s">
        <v>853</v>
      </c>
      <c r="D203" s="596" t="s">
        <v>420</v>
      </c>
      <c r="E203" s="596" t="s">
        <v>421</v>
      </c>
      <c r="F203" s="398">
        <v>5.8507499999999997</v>
      </c>
      <c r="G203" s="359">
        <v>159</v>
      </c>
      <c r="H203" s="360">
        <v>940.59999999999991</v>
      </c>
      <c r="I203" s="348">
        <v>930.3</v>
      </c>
      <c r="J203" s="348">
        <v>10.3</v>
      </c>
      <c r="K203" s="348"/>
      <c r="L203" s="350">
        <f t="shared" si="62"/>
        <v>940.59999999999991</v>
      </c>
      <c r="M203" s="280">
        <f t="shared" si="61"/>
        <v>200.9</v>
      </c>
      <c r="N203" s="346">
        <v>198.9</v>
      </c>
      <c r="O203" s="346">
        <v>2</v>
      </c>
      <c r="P203" s="346"/>
      <c r="Q203" s="289">
        <f t="shared" si="59"/>
        <v>200.9</v>
      </c>
      <c r="R203" s="347">
        <v>34</v>
      </c>
      <c r="S203" s="347">
        <v>10</v>
      </c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3"/>
      <c r="AT203" s="243"/>
      <c r="AU203" s="243"/>
      <c r="AV203" s="243"/>
      <c r="AW203" s="243"/>
      <c r="AX203" s="243"/>
      <c r="AY203" s="243"/>
      <c r="AZ203" s="243"/>
      <c r="BA203" s="243"/>
      <c r="BB203" s="243"/>
      <c r="BC203" s="243"/>
      <c r="BD203" s="243"/>
      <c r="BE203" s="243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/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/>
      <c r="CQ203" s="243"/>
      <c r="CR203" s="243"/>
      <c r="CS203" s="243"/>
      <c r="CT203" s="243"/>
      <c r="CU203" s="243"/>
      <c r="CV203" s="243"/>
      <c r="CW203" s="243"/>
      <c r="CX203" s="243"/>
      <c r="CY203" s="243"/>
      <c r="CZ203" s="243"/>
      <c r="DA203" s="243"/>
      <c r="DB203" s="243"/>
      <c r="DC203" s="243"/>
      <c r="DD203" s="243"/>
      <c r="DE203" s="243"/>
      <c r="DF203" s="243"/>
      <c r="DG203" s="243"/>
      <c r="DH203" s="243"/>
      <c r="DI203" s="243"/>
      <c r="DJ203" s="243"/>
      <c r="DK203" s="243"/>
      <c r="DL203" s="243"/>
      <c r="DM203" s="243"/>
      <c r="DN203" s="243"/>
      <c r="DO203" s="243"/>
      <c r="DP203" s="243"/>
      <c r="DQ203" s="243"/>
      <c r="DR203" s="243"/>
      <c r="DS203" s="243"/>
      <c r="DT203" s="243"/>
      <c r="DU203" s="243"/>
      <c r="DV203" s="243"/>
      <c r="DW203" s="243"/>
      <c r="DX203" s="243"/>
      <c r="DY203" s="243"/>
    </row>
    <row r="204" spans="1:129" s="243" customFormat="1" ht="12.75" customHeight="1">
      <c r="A204" s="461"/>
      <c r="B204" s="615"/>
      <c r="C204" s="461"/>
      <c r="D204" s="601"/>
      <c r="E204" s="601"/>
      <c r="F204" s="423">
        <v>8.1910600000000002</v>
      </c>
      <c r="G204" s="424">
        <v>120</v>
      </c>
      <c r="H204" s="425">
        <v>993.69999999999993</v>
      </c>
      <c r="I204" s="426">
        <v>982.9</v>
      </c>
      <c r="J204" s="426">
        <v>10.8</v>
      </c>
      <c r="K204" s="426"/>
      <c r="L204" s="350">
        <f t="shared" si="62"/>
        <v>993.69999999999993</v>
      </c>
      <c r="M204" s="280">
        <f t="shared" si="61"/>
        <v>223.7</v>
      </c>
      <c r="N204" s="387">
        <v>221.2</v>
      </c>
      <c r="O204" s="387">
        <v>2.5</v>
      </c>
      <c r="P204" s="387"/>
      <c r="Q204" s="289">
        <f t="shared" si="59"/>
        <v>223.7</v>
      </c>
      <c r="R204" s="388">
        <v>27</v>
      </c>
      <c r="S204" s="388">
        <v>4</v>
      </c>
      <c r="T204" s="344"/>
    </row>
    <row r="205" spans="1:129" s="243" customFormat="1" ht="12.75" customHeight="1">
      <c r="A205" s="461"/>
      <c r="B205" s="615"/>
      <c r="C205" s="461"/>
      <c r="D205" s="601"/>
      <c r="E205" s="601"/>
      <c r="F205" s="423">
        <v>11.701510000000001</v>
      </c>
      <c r="G205" s="424">
        <v>50</v>
      </c>
      <c r="H205" s="425">
        <v>591.5</v>
      </c>
      <c r="I205" s="426">
        <v>585.1</v>
      </c>
      <c r="J205" s="426">
        <v>6.4</v>
      </c>
      <c r="K205" s="426"/>
      <c r="L205" s="350">
        <f t="shared" si="62"/>
        <v>591.5</v>
      </c>
      <c r="M205" s="280">
        <f t="shared" si="61"/>
        <v>225.53</v>
      </c>
      <c r="N205" s="387">
        <v>222.33</v>
      </c>
      <c r="O205" s="387">
        <v>3.2</v>
      </c>
      <c r="P205" s="387"/>
      <c r="Q205" s="289">
        <f t="shared" si="59"/>
        <v>225.53</v>
      </c>
      <c r="R205" s="388">
        <v>19</v>
      </c>
      <c r="S205" s="388">
        <v>1</v>
      </c>
      <c r="T205" s="344"/>
    </row>
    <row r="206" spans="1:129" s="243" customFormat="1" ht="12.75" customHeight="1">
      <c r="A206" s="461"/>
      <c r="B206" s="615"/>
      <c r="C206" s="461"/>
      <c r="D206" s="601"/>
      <c r="E206" s="601"/>
      <c r="F206" s="423">
        <v>17.55226</v>
      </c>
      <c r="G206" s="424">
        <v>31</v>
      </c>
      <c r="H206" s="425">
        <v>550.1</v>
      </c>
      <c r="I206" s="426">
        <v>544.1</v>
      </c>
      <c r="J206" s="426">
        <v>6</v>
      </c>
      <c r="K206" s="426"/>
      <c r="L206" s="350">
        <f t="shared" si="62"/>
        <v>550.1</v>
      </c>
      <c r="M206" s="280">
        <f t="shared" si="61"/>
        <v>88.661300000000011</v>
      </c>
      <c r="N206" s="387">
        <v>87.761300000000006</v>
      </c>
      <c r="O206" s="387">
        <v>0.9</v>
      </c>
      <c r="P206" s="387"/>
      <c r="Q206" s="289">
        <f t="shared" si="59"/>
        <v>88.661300000000011</v>
      </c>
      <c r="R206" s="388">
        <v>5</v>
      </c>
      <c r="S206" s="388">
        <v>0</v>
      </c>
      <c r="T206" s="344"/>
    </row>
    <row r="207" spans="1:129" s="243" customFormat="1" ht="12.75" customHeight="1">
      <c r="A207" s="461"/>
      <c r="B207" s="615"/>
      <c r="C207" s="462"/>
      <c r="D207" s="597"/>
      <c r="E207" s="597"/>
      <c r="F207" s="243">
        <v>28.08362</v>
      </c>
      <c r="G207" s="424">
        <v>0</v>
      </c>
      <c r="H207" s="425">
        <v>0</v>
      </c>
      <c r="I207" s="426">
        <v>0</v>
      </c>
      <c r="J207" s="426">
        <v>0</v>
      </c>
      <c r="K207" s="426"/>
      <c r="L207" s="350">
        <f t="shared" si="62"/>
        <v>0</v>
      </c>
      <c r="M207" s="280">
        <f t="shared" si="61"/>
        <v>56.900000000000006</v>
      </c>
      <c r="N207" s="387">
        <v>56.2</v>
      </c>
      <c r="O207" s="387">
        <v>0.7</v>
      </c>
      <c r="P207" s="387"/>
      <c r="Q207" s="289">
        <f t="shared" si="59"/>
        <v>56.900000000000006</v>
      </c>
      <c r="R207" s="388">
        <v>2</v>
      </c>
      <c r="S207" s="388">
        <v>0</v>
      </c>
      <c r="T207" s="344"/>
    </row>
    <row r="208" spans="1:129" ht="24">
      <c r="A208" s="461"/>
      <c r="B208" s="619" t="s">
        <v>854</v>
      </c>
      <c r="C208" s="365" t="s">
        <v>422</v>
      </c>
      <c r="D208" s="596" t="s">
        <v>423</v>
      </c>
      <c r="E208" s="596" t="s">
        <v>424</v>
      </c>
      <c r="F208" s="423">
        <v>117.57928</v>
      </c>
      <c r="G208" s="424">
        <v>1</v>
      </c>
      <c r="H208" s="425">
        <f t="shared" si="55"/>
        <v>119.89999999999999</v>
      </c>
      <c r="I208" s="427">
        <v>117.6</v>
      </c>
      <c r="J208" s="427">
        <v>2.2999999999999998</v>
      </c>
      <c r="K208" s="427"/>
      <c r="L208" s="428">
        <f t="shared" si="62"/>
        <v>119.89999999999999</v>
      </c>
      <c r="M208" s="387">
        <f t="shared" si="61"/>
        <v>0</v>
      </c>
      <c r="N208" s="387">
        <v>0</v>
      </c>
      <c r="O208" s="387">
        <v>0</v>
      </c>
      <c r="P208" s="387">
        <v>0</v>
      </c>
      <c r="Q208" s="289">
        <f t="shared" si="59"/>
        <v>0</v>
      </c>
      <c r="R208" s="388">
        <v>0</v>
      </c>
      <c r="S208" s="388">
        <v>0</v>
      </c>
      <c r="T208" s="344"/>
    </row>
    <row r="209" spans="1:20" ht="24">
      <c r="A209" s="461"/>
      <c r="B209" s="619"/>
      <c r="C209" s="351" t="s">
        <v>425</v>
      </c>
      <c r="D209" s="601"/>
      <c r="E209" s="601"/>
      <c r="F209" s="398">
        <v>82.305499999999995</v>
      </c>
      <c r="G209" s="359">
        <v>1</v>
      </c>
      <c r="H209" s="360">
        <f>L209</f>
        <v>83.899999999999991</v>
      </c>
      <c r="I209" s="353">
        <v>82.3</v>
      </c>
      <c r="J209" s="353">
        <v>1.6</v>
      </c>
      <c r="K209" s="353"/>
      <c r="L209" s="350">
        <f t="shared" si="62"/>
        <v>83.899999999999991</v>
      </c>
      <c r="M209" s="346">
        <f t="shared" si="61"/>
        <v>0</v>
      </c>
      <c r="N209" s="346">
        <v>0</v>
      </c>
      <c r="O209" s="346">
        <v>0</v>
      </c>
      <c r="P209" s="346">
        <v>0</v>
      </c>
      <c r="Q209" s="289">
        <f t="shared" si="59"/>
        <v>0</v>
      </c>
      <c r="R209" s="347">
        <v>0</v>
      </c>
      <c r="S209" s="347">
        <v>0</v>
      </c>
      <c r="T209" s="352"/>
    </row>
    <row r="210" spans="1:20" ht="24">
      <c r="A210" s="461"/>
      <c r="B210" s="612"/>
      <c r="C210" s="351" t="s">
        <v>426</v>
      </c>
      <c r="D210" s="597"/>
      <c r="E210" s="597"/>
      <c r="F210" s="398">
        <v>58.789639999999999</v>
      </c>
      <c r="G210" s="359">
        <v>3</v>
      </c>
      <c r="H210" s="360">
        <f>L210</f>
        <v>179.70000000000002</v>
      </c>
      <c r="I210" s="353">
        <v>176.4</v>
      </c>
      <c r="J210" s="353">
        <v>3.3</v>
      </c>
      <c r="K210" s="353"/>
      <c r="L210" s="350">
        <f t="shared" si="62"/>
        <v>179.70000000000002</v>
      </c>
      <c r="M210" s="346">
        <f t="shared" si="61"/>
        <v>0</v>
      </c>
      <c r="N210" s="346">
        <v>0</v>
      </c>
      <c r="O210" s="346">
        <v>0</v>
      </c>
      <c r="P210" s="346">
        <v>0</v>
      </c>
      <c r="Q210" s="289">
        <f t="shared" si="59"/>
        <v>0</v>
      </c>
      <c r="R210" s="345" t="s">
        <v>38</v>
      </c>
      <c r="S210" s="345" t="s">
        <v>38</v>
      </c>
      <c r="T210" s="352"/>
    </row>
    <row r="211" spans="1:20" ht="47.25" customHeight="1">
      <c r="A211" s="461"/>
      <c r="B211" s="401" t="s">
        <v>834</v>
      </c>
      <c r="C211" s="351" t="s">
        <v>427</v>
      </c>
      <c r="D211" s="356" t="s">
        <v>428</v>
      </c>
      <c r="E211" s="356" t="s">
        <v>429</v>
      </c>
      <c r="F211" s="345" t="s">
        <v>855</v>
      </c>
      <c r="G211" s="347">
        <v>3</v>
      </c>
      <c r="H211" s="360">
        <f t="shared" si="55"/>
        <v>15.100000000000001</v>
      </c>
      <c r="I211" s="348">
        <v>14.8</v>
      </c>
      <c r="J211" s="348">
        <v>0.3</v>
      </c>
      <c r="K211" s="348"/>
      <c r="L211" s="350">
        <f t="shared" si="62"/>
        <v>15.100000000000001</v>
      </c>
      <c r="M211" s="346">
        <f t="shared" si="61"/>
        <v>4.9306599999999996</v>
      </c>
      <c r="N211" s="346">
        <v>4.8769999999999998</v>
      </c>
      <c r="O211" s="346">
        <v>5.3659999999999999E-2</v>
      </c>
      <c r="P211" s="346">
        <v>0</v>
      </c>
      <c r="Q211" s="289">
        <f t="shared" si="59"/>
        <v>4.9306599999999996</v>
      </c>
      <c r="R211" s="352">
        <v>3</v>
      </c>
      <c r="S211" s="345" t="s">
        <v>624</v>
      </c>
      <c r="T211" s="352"/>
    </row>
    <row r="212" spans="1:20" ht="51">
      <c r="A212" s="461"/>
      <c r="B212" s="401" t="s">
        <v>856</v>
      </c>
      <c r="C212" s="351" t="s">
        <v>431</v>
      </c>
      <c r="D212" s="356" t="s">
        <v>432</v>
      </c>
      <c r="E212" s="356" t="s">
        <v>433</v>
      </c>
      <c r="F212" s="346">
        <v>12.5</v>
      </c>
      <c r="G212" s="359">
        <v>225</v>
      </c>
      <c r="H212" s="360">
        <f t="shared" si="55"/>
        <v>34239.4</v>
      </c>
      <c r="I212" s="348">
        <v>33750</v>
      </c>
      <c r="J212" s="348">
        <v>489.4</v>
      </c>
      <c r="K212" s="348"/>
      <c r="L212" s="350">
        <f t="shared" si="62"/>
        <v>34239.4</v>
      </c>
      <c r="M212" s="346">
        <f>Q212</f>
        <v>10993.950999999999</v>
      </c>
      <c r="N212" s="346">
        <v>10859.175999999999</v>
      </c>
      <c r="O212" s="346">
        <v>134.77500000000001</v>
      </c>
      <c r="P212" s="346">
        <v>0</v>
      </c>
      <c r="Q212" s="289">
        <f t="shared" si="59"/>
        <v>10993.950999999999</v>
      </c>
      <c r="R212" s="352" t="s">
        <v>1014</v>
      </c>
      <c r="S212" s="352" t="s">
        <v>1015</v>
      </c>
      <c r="T212" s="352"/>
    </row>
    <row r="213" spans="1:20" ht="63.75" customHeight="1">
      <c r="A213" s="461"/>
      <c r="B213" s="620" t="s">
        <v>857</v>
      </c>
      <c r="C213" s="460" t="s">
        <v>434</v>
      </c>
      <c r="D213" s="596" t="s">
        <v>435</v>
      </c>
      <c r="E213" s="596" t="s">
        <v>436</v>
      </c>
      <c r="F213" s="403">
        <v>13.420680000000001</v>
      </c>
      <c r="G213" s="268">
        <v>112</v>
      </c>
      <c r="H213" s="360">
        <v>20395</v>
      </c>
      <c r="I213" s="349">
        <v>20382.3</v>
      </c>
      <c r="J213" s="349">
        <v>12.7</v>
      </c>
      <c r="K213" s="349"/>
      <c r="L213" s="350">
        <f t="shared" si="62"/>
        <v>20395</v>
      </c>
      <c r="M213" s="346">
        <f t="shared" si="61"/>
        <v>6967.8</v>
      </c>
      <c r="N213" s="346">
        <v>6934.7</v>
      </c>
      <c r="O213" s="346">
        <v>33.1</v>
      </c>
      <c r="P213" s="346">
        <v>0</v>
      </c>
      <c r="Q213" s="289">
        <f t="shared" si="59"/>
        <v>6967.8</v>
      </c>
      <c r="R213" s="345" t="s">
        <v>1016</v>
      </c>
      <c r="S213" s="239" t="s">
        <v>1017</v>
      </c>
      <c r="T213" s="352"/>
    </row>
    <row r="214" spans="1:20" ht="12.75" customHeight="1">
      <c r="A214" s="461"/>
      <c r="B214" s="620"/>
      <c r="C214" s="462"/>
      <c r="D214" s="597"/>
      <c r="E214" s="597"/>
      <c r="F214" s="403">
        <v>16.10482</v>
      </c>
      <c r="G214" s="268">
        <v>5</v>
      </c>
      <c r="H214" s="360">
        <v>2535</v>
      </c>
      <c r="I214" s="349">
        <v>2428.9</v>
      </c>
      <c r="J214" s="349">
        <v>106.1</v>
      </c>
      <c r="K214" s="349"/>
      <c r="L214" s="350">
        <f t="shared" si="62"/>
        <v>2535</v>
      </c>
      <c r="M214" s="346">
        <f t="shared" si="61"/>
        <v>647.30000000000007</v>
      </c>
      <c r="N214" s="346">
        <v>644.20000000000005</v>
      </c>
      <c r="O214" s="346">
        <v>3.1</v>
      </c>
      <c r="P214" s="346">
        <v>0</v>
      </c>
      <c r="Q214" s="289">
        <f t="shared" si="59"/>
        <v>647.30000000000007</v>
      </c>
      <c r="R214" s="345" t="s">
        <v>913</v>
      </c>
      <c r="S214" s="345" t="s">
        <v>1018</v>
      </c>
      <c r="T214" s="352"/>
    </row>
    <row r="215" spans="1:20" ht="63.75">
      <c r="A215" s="461"/>
      <c r="B215" s="401" t="s">
        <v>858</v>
      </c>
      <c r="C215" s="351" t="s">
        <v>437</v>
      </c>
      <c r="D215" s="356" t="s">
        <v>438</v>
      </c>
      <c r="E215" s="356" t="s">
        <v>439</v>
      </c>
      <c r="F215" s="346" t="s">
        <v>440</v>
      </c>
      <c r="G215" s="359">
        <v>10</v>
      </c>
      <c r="H215" s="360">
        <f t="shared" si="55"/>
        <v>424.6</v>
      </c>
      <c r="I215" s="348">
        <v>420</v>
      </c>
      <c r="J215" s="348">
        <v>4.5999999999999996</v>
      </c>
      <c r="K215" s="348"/>
      <c r="L215" s="350">
        <f t="shared" si="62"/>
        <v>424.6</v>
      </c>
      <c r="M215" s="346">
        <f>Q215</f>
        <v>400.697</v>
      </c>
      <c r="N215" s="346">
        <v>400.09699999999998</v>
      </c>
      <c r="O215" s="346">
        <v>0.6</v>
      </c>
      <c r="P215" s="346">
        <v>0</v>
      </c>
      <c r="Q215" s="289">
        <f t="shared" si="59"/>
        <v>400.697</v>
      </c>
      <c r="R215" s="345" t="s">
        <v>679</v>
      </c>
      <c r="S215" s="345" t="s">
        <v>757</v>
      </c>
      <c r="T215" s="352"/>
    </row>
    <row r="216" spans="1:20" ht="69.75" customHeight="1">
      <c r="A216" s="461"/>
      <c r="B216" s="364" t="s">
        <v>859</v>
      </c>
      <c r="C216" s="351" t="s">
        <v>441</v>
      </c>
      <c r="D216" s="356" t="s">
        <v>442</v>
      </c>
      <c r="E216" s="356" t="s">
        <v>443</v>
      </c>
      <c r="F216" s="346" t="s">
        <v>444</v>
      </c>
      <c r="G216" s="359">
        <v>37</v>
      </c>
      <c r="H216" s="360">
        <f>L216</f>
        <v>1126.7</v>
      </c>
      <c r="I216" s="348">
        <v>1110</v>
      </c>
      <c r="J216" s="348">
        <v>16.7</v>
      </c>
      <c r="K216" s="348"/>
      <c r="L216" s="350">
        <f t="shared" si="62"/>
        <v>1126.7</v>
      </c>
      <c r="M216" s="346">
        <f>Q216</f>
        <v>60.7</v>
      </c>
      <c r="N216" s="346">
        <v>60</v>
      </c>
      <c r="O216" s="346">
        <v>0.7</v>
      </c>
      <c r="P216" s="346">
        <v>0</v>
      </c>
      <c r="Q216" s="289">
        <f t="shared" si="59"/>
        <v>60.7</v>
      </c>
      <c r="R216" s="345" t="s">
        <v>999</v>
      </c>
      <c r="S216" s="345" t="s">
        <v>999</v>
      </c>
      <c r="T216" s="352"/>
    </row>
    <row r="217" spans="1:20">
      <c r="A217" s="461"/>
      <c r="B217" s="364"/>
      <c r="C217" s="278" t="s">
        <v>23</v>
      </c>
      <c r="D217" s="356"/>
      <c r="E217" s="356"/>
      <c r="F217" s="346"/>
      <c r="G217" s="359"/>
      <c r="H217" s="252">
        <f>SUM(H159:H216)</f>
        <v>1071515.7000000004</v>
      </c>
      <c r="I217" s="252">
        <f>SUM(I159:I216)</f>
        <v>1054613.2000000002</v>
      </c>
      <c r="J217" s="252">
        <f>SUM(J159:J216)</f>
        <v>16902.499999999996</v>
      </c>
      <c r="K217" s="252">
        <f t="shared" ref="K217:Q217" si="63">SUM(K159:K216)</f>
        <v>0</v>
      </c>
      <c r="L217" s="252">
        <f t="shared" si="63"/>
        <v>1071515.7000000004</v>
      </c>
      <c r="M217" s="252">
        <f t="shared" si="63"/>
        <v>323250.13727999997</v>
      </c>
      <c r="N217" s="252">
        <f t="shared" si="63"/>
        <v>318961.6103</v>
      </c>
      <c r="O217" s="252">
        <f t="shared" si="63"/>
        <v>4288.5269799999996</v>
      </c>
      <c r="P217" s="252">
        <f t="shared" si="63"/>
        <v>0</v>
      </c>
      <c r="Q217" s="252">
        <f t="shared" si="63"/>
        <v>323250.13727999997</v>
      </c>
      <c r="R217" s="345"/>
      <c r="S217" s="345"/>
      <c r="T217" s="352"/>
    </row>
    <row r="218" spans="1:20" ht="24">
      <c r="A218" s="461"/>
      <c r="B218" s="620" t="s">
        <v>860</v>
      </c>
      <c r="C218" s="389" t="s">
        <v>446</v>
      </c>
      <c r="D218" s="621"/>
      <c r="E218" s="621"/>
      <c r="F218" s="621"/>
      <c r="G218" s="621"/>
      <c r="H218" s="621"/>
      <c r="I218" s="621"/>
      <c r="J218" s="621"/>
      <c r="K218" s="621"/>
      <c r="L218" s="621"/>
      <c r="M218" s="621"/>
      <c r="N218" s="621"/>
      <c r="O218" s="621"/>
      <c r="P218" s="621"/>
      <c r="Q218" s="621"/>
      <c r="R218" s="621"/>
      <c r="S218" s="621"/>
      <c r="T218" s="352"/>
    </row>
    <row r="219" spans="1:20" ht="24">
      <c r="A219" s="461"/>
      <c r="B219" s="620"/>
      <c r="C219" s="329" t="s">
        <v>447</v>
      </c>
      <c r="D219" s="472" t="s">
        <v>448</v>
      </c>
      <c r="E219" s="472" t="s">
        <v>449</v>
      </c>
      <c r="F219" s="345" t="s">
        <v>701</v>
      </c>
      <c r="G219" s="359">
        <v>30</v>
      </c>
      <c r="H219" s="429">
        <v>1566.3</v>
      </c>
      <c r="I219" s="430">
        <v>1550.8</v>
      </c>
      <c r="J219" s="430">
        <v>15.5</v>
      </c>
      <c r="K219" s="431"/>
      <c r="L219" s="432">
        <f>I219+J219+K219</f>
        <v>1566.3</v>
      </c>
      <c r="M219" s="390">
        <f>Q219</f>
        <v>415.90000000000003</v>
      </c>
      <c r="N219" s="289">
        <v>412.6</v>
      </c>
      <c r="O219" s="289">
        <v>3.3</v>
      </c>
      <c r="P219" s="391"/>
      <c r="Q219" s="289">
        <f>N219+O219+P219</f>
        <v>415.90000000000003</v>
      </c>
      <c r="R219" s="282">
        <v>39</v>
      </c>
      <c r="S219" s="282">
        <v>38</v>
      </c>
      <c r="T219" s="352"/>
    </row>
    <row r="220" spans="1:20" ht="24">
      <c r="A220" s="461"/>
      <c r="B220" s="620"/>
      <c r="C220" s="329" t="s">
        <v>773</v>
      </c>
      <c r="D220" s="472"/>
      <c r="E220" s="472"/>
      <c r="F220" s="345" t="s">
        <v>914</v>
      </c>
      <c r="G220" s="359">
        <v>0</v>
      </c>
      <c r="H220" s="429">
        <v>0</v>
      </c>
      <c r="I220" s="430">
        <v>0</v>
      </c>
      <c r="J220" s="430">
        <v>0</v>
      </c>
      <c r="K220" s="431"/>
      <c r="L220" s="432">
        <f t="shared" ref="L220:L223" si="64">I220+J220+K220</f>
        <v>0</v>
      </c>
      <c r="M220" s="390">
        <f t="shared" ref="M220:M231" si="65">Q220</f>
        <v>0</v>
      </c>
      <c r="N220" s="289">
        <v>0</v>
      </c>
      <c r="O220" s="289">
        <v>0</v>
      </c>
      <c r="P220" s="391"/>
      <c r="Q220" s="289">
        <f t="shared" ref="Q220:Q223" si="66">N220+O220+P220</f>
        <v>0</v>
      </c>
      <c r="R220" s="282">
        <v>0</v>
      </c>
      <c r="S220" s="282">
        <v>0</v>
      </c>
      <c r="T220" s="352"/>
    </row>
    <row r="221" spans="1:20" ht="24">
      <c r="A221" s="461"/>
      <c r="B221" s="620"/>
      <c r="C221" s="329" t="s">
        <v>450</v>
      </c>
      <c r="D221" s="472"/>
      <c r="E221" s="472"/>
      <c r="F221" s="277">
        <v>539.24</v>
      </c>
      <c r="G221" s="345" t="s">
        <v>445</v>
      </c>
      <c r="H221" s="429">
        <v>551.69999999999993</v>
      </c>
      <c r="I221" s="430">
        <v>539.29999999999995</v>
      </c>
      <c r="J221" s="430">
        <v>12.4</v>
      </c>
      <c r="K221" s="431"/>
      <c r="L221" s="432">
        <f t="shared" si="64"/>
        <v>551.69999999999993</v>
      </c>
      <c r="M221" s="390">
        <f t="shared" si="65"/>
        <v>0</v>
      </c>
      <c r="N221" s="289">
        <v>0</v>
      </c>
      <c r="O221" s="289">
        <v>0</v>
      </c>
      <c r="P221" s="391"/>
      <c r="Q221" s="289">
        <f t="shared" si="66"/>
        <v>0</v>
      </c>
      <c r="R221" s="295">
        <v>0</v>
      </c>
      <c r="S221" s="295">
        <v>0</v>
      </c>
      <c r="T221" s="352"/>
    </row>
    <row r="222" spans="1:20" ht="29.25" customHeight="1">
      <c r="A222" s="461"/>
      <c r="B222" s="620"/>
      <c r="C222" s="329" t="s">
        <v>451</v>
      </c>
      <c r="D222" s="472"/>
      <c r="E222" s="472"/>
      <c r="F222" s="346" t="s">
        <v>861</v>
      </c>
      <c r="G222" s="359">
        <v>28</v>
      </c>
      <c r="H222" s="429">
        <v>914.9</v>
      </c>
      <c r="I222" s="430">
        <v>905.9</v>
      </c>
      <c r="J222" s="430">
        <v>9</v>
      </c>
      <c r="K222" s="431"/>
      <c r="L222" s="432">
        <f t="shared" si="64"/>
        <v>914.9</v>
      </c>
      <c r="M222" s="390">
        <f t="shared" si="65"/>
        <v>391.6</v>
      </c>
      <c r="N222" s="289">
        <v>388.3</v>
      </c>
      <c r="O222" s="289">
        <v>3.3</v>
      </c>
      <c r="P222" s="391"/>
      <c r="Q222" s="289">
        <f t="shared" si="66"/>
        <v>391.6</v>
      </c>
      <c r="R222" s="295">
        <v>10</v>
      </c>
      <c r="S222" s="295">
        <v>7</v>
      </c>
      <c r="T222" s="352"/>
    </row>
    <row r="223" spans="1:20" ht="25.15" customHeight="1">
      <c r="A223" s="461"/>
      <c r="B223" s="620"/>
      <c r="C223" s="329" t="s">
        <v>452</v>
      </c>
      <c r="D223" s="472"/>
      <c r="E223" s="472"/>
      <c r="F223" s="346" t="s">
        <v>862</v>
      </c>
      <c r="G223" s="359">
        <v>25</v>
      </c>
      <c r="H223" s="429">
        <v>1354.6</v>
      </c>
      <c r="I223" s="430">
        <v>1348.1</v>
      </c>
      <c r="J223" s="430">
        <v>6.5</v>
      </c>
      <c r="K223" s="431"/>
      <c r="L223" s="432">
        <f t="shared" si="64"/>
        <v>1354.6</v>
      </c>
      <c r="M223" s="390">
        <f t="shared" si="65"/>
        <v>272</v>
      </c>
      <c r="N223" s="289">
        <v>269.60000000000002</v>
      </c>
      <c r="O223" s="289">
        <v>2.4</v>
      </c>
      <c r="P223" s="391"/>
      <c r="Q223" s="289">
        <f t="shared" si="66"/>
        <v>272</v>
      </c>
      <c r="R223" s="295">
        <v>5</v>
      </c>
      <c r="S223" s="295">
        <v>2</v>
      </c>
      <c r="T223" s="352"/>
    </row>
    <row r="224" spans="1:20" ht="45.75" customHeight="1">
      <c r="A224" s="461"/>
      <c r="B224" s="460" t="s">
        <v>844</v>
      </c>
      <c r="C224" s="351" t="s">
        <v>454</v>
      </c>
      <c r="D224" s="356" t="s">
        <v>455</v>
      </c>
      <c r="E224" s="356" t="s">
        <v>456</v>
      </c>
      <c r="F224" s="345" t="s">
        <v>863</v>
      </c>
      <c r="G224" s="359">
        <v>53</v>
      </c>
      <c r="H224" s="360">
        <f t="shared" si="55"/>
        <v>516.20000000000005</v>
      </c>
      <c r="I224" s="348">
        <v>510.8</v>
      </c>
      <c r="J224" s="348">
        <v>5.4</v>
      </c>
      <c r="K224" s="348"/>
      <c r="L224" s="348">
        <f>J224+I224+K224</f>
        <v>516.20000000000005</v>
      </c>
      <c r="M224" s="346">
        <f t="shared" si="65"/>
        <v>120.161</v>
      </c>
      <c r="N224" s="346">
        <v>119.75700000000001</v>
      </c>
      <c r="O224" s="346">
        <v>0.40400000000000003</v>
      </c>
      <c r="P224" s="346"/>
      <c r="Q224" s="346">
        <f t="shared" ref="Q224:Q231" si="67">O224+N224+P224</f>
        <v>120.161</v>
      </c>
      <c r="R224" s="347">
        <v>12</v>
      </c>
      <c r="S224" s="347">
        <v>2</v>
      </c>
      <c r="T224" s="352"/>
    </row>
    <row r="225" spans="1:20" ht="46.9" customHeight="1">
      <c r="A225" s="461"/>
      <c r="B225" s="461"/>
      <c r="C225" s="351" t="s">
        <v>457</v>
      </c>
      <c r="D225" s="356" t="s">
        <v>458</v>
      </c>
      <c r="E225" s="356" t="s">
        <v>459</v>
      </c>
      <c r="F225" s="346" t="s">
        <v>704</v>
      </c>
      <c r="G225" s="359">
        <v>450</v>
      </c>
      <c r="H225" s="360">
        <f t="shared" si="55"/>
        <v>15919.8</v>
      </c>
      <c r="I225" s="348">
        <v>15700</v>
      </c>
      <c r="J225" s="348">
        <v>219.8</v>
      </c>
      <c r="K225" s="348"/>
      <c r="L225" s="348">
        <f t="shared" ref="L225:L230" si="68">J225+I225+K225</f>
        <v>15919.8</v>
      </c>
      <c r="M225" s="346">
        <f t="shared" si="65"/>
        <v>5425.9369999999999</v>
      </c>
      <c r="N225" s="346">
        <v>5366.7889999999998</v>
      </c>
      <c r="O225" s="346">
        <v>59.148000000000003</v>
      </c>
      <c r="P225" s="346"/>
      <c r="Q225" s="346">
        <f t="shared" si="67"/>
        <v>5425.9369999999999</v>
      </c>
      <c r="R225" s="352">
        <v>625</v>
      </c>
      <c r="S225" s="352">
        <v>519</v>
      </c>
      <c r="T225" s="352"/>
    </row>
    <row r="226" spans="1:20" ht="46.9" customHeight="1">
      <c r="A226" s="461"/>
      <c r="B226" s="461"/>
      <c r="C226" s="351" t="s">
        <v>1019</v>
      </c>
      <c r="D226" s="356"/>
      <c r="E226" s="356" t="s">
        <v>461</v>
      </c>
      <c r="F226" s="346" t="s">
        <v>462</v>
      </c>
      <c r="G226" s="359">
        <v>53</v>
      </c>
      <c r="H226" s="360">
        <f t="shared" si="55"/>
        <v>16806.2</v>
      </c>
      <c r="I226" s="348">
        <v>16726.900000000001</v>
      </c>
      <c r="J226" s="348">
        <v>79.3</v>
      </c>
      <c r="K226" s="348"/>
      <c r="L226" s="348">
        <f t="shared" si="68"/>
        <v>16806.2</v>
      </c>
      <c r="M226" s="346">
        <f t="shared" si="65"/>
        <v>5035.2709999999997</v>
      </c>
      <c r="N226" s="346">
        <v>4984.2709999999997</v>
      </c>
      <c r="O226" s="346">
        <v>51</v>
      </c>
      <c r="P226" s="346"/>
      <c r="Q226" s="346">
        <f t="shared" si="67"/>
        <v>5035.2709999999997</v>
      </c>
      <c r="R226" s="352">
        <v>52</v>
      </c>
      <c r="S226" s="352">
        <v>45</v>
      </c>
      <c r="T226" s="352"/>
    </row>
    <row r="227" spans="1:20" ht="69" customHeight="1">
      <c r="A227" s="461"/>
      <c r="B227" s="461"/>
      <c r="C227" s="351" t="s">
        <v>936</v>
      </c>
      <c r="D227" s="356"/>
      <c r="E227" s="356" t="s">
        <v>464</v>
      </c>
      <c r="F227" s="346" t="s">
        <v>722</v>
      </c>
      <c r="G227" s="359">
        <v>10</v>
      </c>
      <c r="H227" s="360">
        <f t="shared" si="55"/>
        <v>1840</v>
      </c>
      <c r="I227" s="348">
        <v>1840</v>
      </c>
      <c r="J227" s="348">
        <v>0</v>
      </c>
      <c r="K227" s="348">
        <v>0</v>
      </c>
      <c r="L227" s="348">
        <f t="shared" si="68"/>
        <v>1840</v>
      </c>
      <c r="M227" s="346">
        <f t="shared" si="65"/>
        <v>308.16000000000003</v>
      </c>
      <c r="N227" s="346">
        <v>308.16000000000003</v>
      </c>
      <c r="O227" s="346">
        <v>0</v>
      </c>
      <c r="P227" s="346"/>
      <c r="Q227" s="346">
        <f t="shared" si="67"/>
        <v>308.16000000000003</v>
      </c>
      <c r="R227" s="295">
        <v>5</v>
      </c>
      <c r="S227" s="295">
        <v>1</v>
      </c>
      <c r="T227" s="352"/>
    </row>
    <row r="228" spans="1:20" ht="69" customHeight="1">
      <c r="A228" s="461"/>
      <c r="B228" s="461"/>
      <c r="C228" s="351" t="s">
        <v>937</v>
      </c>
      <c r="D228" s="356"/>
      <c r="E228" s="356" t="s">
        <v>464</v>
      </c>
      <c r="F228" s="346" t="s">
        <v>938</v>
      </c>
      <c r="G228" s="359">
        <v>10</v>
      </c>
      <c r="H228" s="360">
        <v>432.5</v>
      </c>
      <c r="I228" s="348">
        <v>0</v>
      </c>
      <c r="J228" s="348">
        <v>0</v>
      </c>
      <c r="K228" s="348">
        <v>432.5</v>
      </c>
      <c r="L228" s="348">
        <f>I228+J228+K228</f>
        <v>432.5</v>
      </c>
      <c r="M228" s="346">
        <f t="shared" si="65"/>
        <v>259.5</v>
      </c>
      <c r="N228" s="346">
        <v>0</v>
      </c>
      <c r="O228" s="346">
        <v>0</v>
      </c>
      <c r="P228" s="346">
        <v>259.5</v>
      </c>
      <c r="Q228" s="346">
        <f>N228+O228+P228</f>
        <v>259.5</v>
      </c>
      <c r="R228" s="295">
        <v>8</v>
      </c>
      <c r="S228" s="295">
        <v>3</v>
      </c>
      <c r="T228" s="352"/>
    </row>
    <row r="229" spans="1:20" ht="73.5" customHeight="1">
      <c r="A229" s="461"/>
      <c r="B229" s="461"/>
      <c r="C229" s="351" t="s">
        <v>939</v>
      </c>
      <c r="D229" s="356" t="s">
        <v>466</v>
      </c>
      <c r="E229" s="356" t="s">
        <v>620</v>
      </c>
      <c r="F229" s="346" t="s">
        <v>467</v>
      </c>
      <c r="G229" s="359">
        <v>288</v>
      </c>
      <c r="H229" s="360">
        <v>288</v>
      </c>
      <c r="I229" s="348">
        <v>0</v>
      </c>
      <c r="J229" s="348"/>
      <c r="K229" s="348">
        <v>288</v>
      </c>
      <c r="L229" s="348">
        <f t="shared" si="68"/>
        <v>288</v>
      </c>
      <c r="M229" s="346">
        <f t="shared" si="65"/>
        <v>96</v>
      </c>
      <c r="N229" s="346">
        <v>0</v>
      </c>
      <c r="O229" s="346">
        <v>0</v>
      </c>
      <c r="P229" s="346">
        <v>96</v>
      </c>
      <c r="Q229" s="346">
        <f t="shared" si="67"/>
        <v>96</v>
      </c>
      <c r="R229" s="347">
        <v>57</v>
      </c>
      <c r="S229" s="347">
        <v>0</v>
      </c>
      <c r="T229" s="352"/>
    </row>
    <row r="230" spans="1:20" ht="37.15" customHeight="1">
      <c r="A230" s="461"/>
      <c r="B230" s="461"/>
      <c r="C230" s="351" t="s">
        <v>468</v>
      </c>
      <c r="D230" s="359"/>
      <c r="E230" s="359" t="s">
        <v>469</v>
      </c>
      <c r="F230" s="345">
        <v>1.54</v>
      </c>
      <c r="G230" s="359">
        <v>300</v>
      </c>
      <c r="H230" s="360">
        <f t="shared" si="55"/>
        <v>462</v>
      </c>
      <c r="I230" s="348">
        <v>462</v>
      </c>
      <c r="J230" s="348"/>
      <c r="K230" s="348"/>
      <c r="L230" s="348">
        <f t="shared" si="68"/>
        <v>462</v>
      </c>
      <c r="M230" s="346">
        <f t="shared" si="65"/>
        <v>385.77</v>
      </c>
      <c r="N230" s="346">
        <v>385.77</v>
      </c>
      <c r="O230" s="346">
        <v>0</v>
      </c>
      <c r="P230" s="346">
        <v>0</v>
      </c>
      <c r="Q230" s="346">
        <f t="shared" si="67"/>
        <v>385.77</v>
      </c>
      <c r="R230" s="347">
        <v>300</v>
      </c>
      <c r="S230" s="347">
        <v>300</v>
      </c>
      <c r="T230" s="352"/>
    </row>
    <row r="231" spans="1:20" ht="37.15" customHeight="1">
      <c r="A231" s="462"/>
      <c r="B231" s="462"/>
      <c r="C231" s="351" t="s">
        <v>941</v>
      </c>
      <c r="D231" s="359" t="s">
        <v>471</v>
      </c>
      <c r="E231" s="359" t="s">
        <v>622</v>
      </c>
      <c r="F231" s="345" t="s">
        <v>472</v>
      </c>
      <c r="G231" s="359">
        <v>240</v>
      </c>
      <c r="H231" s="348">
        <v>701.6</v>
      </c>
      <c r="I231" s="348"/>
      <c r="J231" s="348"/>
      <c r="K231" s="348">
        <v>701.6</v>
      </c>
      <c r="L231" s="348">
        <v>701.6</v>
      </c>
      <c r="M231" s="346">
        <f t="shared" si="65"/>
        <v>175.2</v>
      </c>
      <c r="N231" s="346"/>
      <c r="O231" s="346"/>
      <c r="P231" s="346">
        <v>175.2</v>
      </c>
      <c r="Q231" s="346">
        <f t="shared" si="67"/>
        <v>175.2</v>
      </c>
      <c r="R231" s="345" t="s">
        <v>1020</v>
      </c>
      <c r="S231" s="345" t="s">
        <v>1021</v>
      </c>
      <c r="T231" s="352"/>
    </row>
    <row r="232" spans="1:20" s="10" customFormat="1">
      <c r="A232" s="355"/>
      <c r="B232" s="251" t="s">
        <v>23</v>
      </c>
      <c r="C232" s="251" t="s">
        <v>23</v>
      </c>
      <c r="D232" s="256"/>
      <c r="E232" s="256"/>
      <c r="F232" s="21"/>
      <c r="G232" s="21"/>
      <c r="H232" s="256">
        <f>SUM(H219:H231)</f>
        <v>41353.799999999996</v>
      </c>
      <c r="I232" s="256">
        <f t="shared" ref="I232:Q232" si="69">SUM(I219:I231)</f>
        <v>39583.800000000003</v>
      </c>
      <c r="J232" s="256">
        <f t="shared" si="69"/>
        <v>347.90000000000003</v>
      </c>
      <c r="K232" s="256">
        <f t="shared" si="69"/>
        <v>1422.1</v>
      </c>
      <c r="L232" s="256">
        <f t="shared" si="69"/>
        <v>41353.799999999996</v>
      </c>
      <c r="M232" s="256">
        <f t="shared" si="69"/>
        <v>12885.499</v>
      </c>
      <c r="N232" s="256">
        <f t="shared" si="69"/>
        <v>12235.246999999999</v>
      </c>
      <c r="O232" s="256">
        <f t="shared" si="69"/>
        <v>119.55200000000001</v>
      </c>
      <c r="P232" s="256">
        <f t="shared" si="69"/>
        <v>530.70000000000005</v>
      </c>
      <c r="Q232" s="256">
        <f t="shared" si="69"/>
        <v>12885.499</v>
      </c>
      <c r="R232" s="256"/>
      <c r="S232" s="256"/>
      <c r="T232" s="21"/>
    </row>
    <row r="233" spans="1:20" ht="24">
      <c r="A233" s="456" t="s">
        <v>473</v>
      </c>
      <c r="B233" s="466" t="s">
        <v>474</v>
      </c>
      <c r="C233" s="351" t="s">
        <v>475</v>
      </c>
      <c r="D233" s="472" t="s">
        <v>476</v>
      </c>
      <c r="E233" s="472" t="s">
        <v>477</v>
      </c>
      <c r="F233" s="346">
        <v>20</v>
      </c>
      <c r="G233" s="489" t="s">
        <v>705</v>
      </c>
      <c r="H233" s="353">
        <f>L233</f>
        <v>625</v>
      </c>
      <c r="I233" s="475">
        <v>615</v>
      </c>
      <c r="J233" s="475">
        <v>10</v>
      </c>
      <c r="K233" s="475"/>
      <c r="L233" s="475">
        <f>I233+J233+K233</f>
        <v>625</v>
      </c>
      <c r="M233" s="457">
        <f>Q233</f>
        <v>174.089</v>
      </c>
      <c r="N233" s="457">
        <v>172.1</v>
      </c>
      <c r="O233" s="632">
        <v>1.9890000000000001</v>
      </c>
      <c r="P233" s="457">
        <v>0</v>
      </c>
      <c r="Q233" s="457">
        <f>N233+N234+O233+O234+P233+P234</f>
        <v>174.089</v>
      </c>
      <c r="R233" s="347">
        <v>4</v>
      </c>
      <c r="S233" s="347">
        <v>0</v>
      </c>
      <c r="T233" s="352"/>
    </row>
    <row r="234" spans="1:20" ht="24">
      <c r="A234" s="456"/>
      <c r="B234" s="466"/>
      <c r="C234" s="351" t="s">
        <v>479</v>
      </c>
      <c r="D234" s="472"/>
      <c r="E234" s="472"/>
      <c r="F234" s="346">
        <v>21</v>
      </c>
      <c r="G234" s="489"/>
      <c r="H234" s="353">
        <v>0</v>
      </c>
      <c r="I234" s="475"/>
      <c r="J234" s="475"/>
      <c r="K234" s="475"/>
      <c r="L234" s="475"/>
      <c r="M234" s="457"/>
      <c r="N234" s="457"/>
      <c r="O234" s="633"/>
      <c r="P234" s="457"/>
      <c r="Q234" s="457"/>
      <c r="R234" s="347">
        <v>5</v>
      </c>
      <c r="S234" s="347">
        <v>1</v>
      </c>
      <c r="T234" s="352"/>
    </row>
    <row r="235" spans="1:20" ht="24">
      <c r="A235" s="456"/>
      <c r="B235" s="466"/>
      <c r="C235" s="351" t="s">
        <v>480</v>
      </c>
      <c r="D235" s="472"/>
      <c r="E235" s="472"/>
      <c r="F235" s="346">
        <v>2</v>
      </c>
      <c r="G235" s="359">
        <v>20</v>
      </c>
      <c r="H235" s="353">
        <f t="shared" ref="H235:H240" si="70">L235</f>
        <v>486.4</v>
      </c>
      <c r="I235" s="348">
        <v>480</v>
      </c>
      <c r="J235" s="348">
        <v>6.4</v>
      </c>
      <c r="K235" s="348"/>
      <c r="L235" s="348">
        <f t="shared" ref="L235:L240" si="71">I235+J235+K235</f>
        <v>486.4</v>
      </c>
      <c r="M235" s="346">
        <f>N235+O235</f>
        <v>201.989</v>
      </c>
      <c r="N235" s="346">
        <v>200</v>
      </c>
      <c r="O235" s="346">
        <v>1.9890000000000001</v>
      </c>
      <c r="P235" s="346">
        <v>0</v>
      </c>
      <c r="Q235" s="346">
        <f>N235+O235+P235</f>
        <v>201.989</v>
      </c>
      <c r="R235" s="352">
        <v>42</v>
      </c>
      <c r="S235" s="352">
        <v>21</v>
      </c>
      <c r="T235" s="352"/>
    </row>
    <row r="236" spans="1:20" ht="24">
      <c r="A236" s="456"/>
      <c r="B236" s="466"/>
      <c r="C236" s="351" t="s">
        <v>481</v>
      </c>
      <c r="D236" s="356" t="s">
        <v>482</v>
      </c>
      <c r="E236" s="356" t="s">
        <v>483</v>
      </c>
      <c r="F236" s="346">
        <v>3</v>
      </c>
      <c r="G236" s="359">
        <v>790</v>
      </c>
      <c r="H236" s="360">
        <f t="shared" si="70"/>
        <v>28890</v>
      </c>
      <c r="I236" s="348">
        <v>28440</v>
      </c>
      <c r="J236" s="348">
        <v>450</v>
      </c>
      <c r="K236" s="348"/>
      <c r="L236" s="348">
        <f t="shared" si="71"/>
        <v>28890</v>
      </c>
      <c r="M236" s="346">
        <f>Q236</f>
        <v>8729.2690000000002</v>
      </c>
      <c r="N236" s="346">
        <v>8602</v>
      </c>
      <c r="O236" s="346">
        <v>127.26900000000001</v>
      </c>
      <c r="P236" s="346"/>
      <c r="Q236" s="346">
        <f t="shared" ref="Q236:Q240" si="72">N236+O236+P236</f>
        <v>8729.2690000000002</v>
      </c>
      <c r="R236" s="352">
        <v>717</v>
      </c>
      <c r="S236" s="352">
        <v>714</v>
      </c>
      <c r="T236" s="352"/>
    </row>
    <row r="237" spans="1:20" ht="36">
      <c r="A237" s="456"/>
      <c r="B237" s="466"/>
      <c r="C237" s="351" t="s">
        <v>484</v>
      </c>
      <c r="D237" s="356" t="s">
        <v>485</v>
      </c>
      <c r="E237" s="356" t="s">
        <v>486</v>
      </c>
      <c r="F237" s="346">
        <v>10</v>
      </c>
      <c r="G237" s="359">
        <v>300</v>
      </c>
      <c r="H237" s="360">
        <f t="shared" si="70"/>
        <v>3075</v>
      </c>
      <c r="I237" s="348">
        <v>3000</v>
      </c>
      <c r="J237" s="348">
        <v>75</v>
      </c>
      <c r="K237" s="348"/>
      <c r="L237" s="348">
        <f t="shared" si="71"/>
        <v>3075</v>
      </c>
      <c r="M237" s="346">
        <f>Q237</f>
        <v>1746.1</v>
      </c>
      <c r="N237" s="346">
        <v>1720</v>
      </c>
      <c r="O237" s="346">
        <v>26.1</v>
      </c>
      <c r="P237" s="346"/>
      <c r="Q237" s="346">
        <f t="shared" si="72"/>
        <v>1746.1</v>
      </c>
      <c r="R237" s="347">
        <v>172</v>
      </c>
      <c r="S237" s="347">
        <v>36</v>
      </c>
      <c r="T237" s="352"/>
    </row>
    <row r="238" spans="1:20" ht="46.5" customHeight="1">
      <c r="A238" s="456"/>
      <c r="B238" s="466"/>
      <c r="C238" s="351" t="s">
        <v>487</v>
      </c>
      <c r="D238" s="356" t="s">
        <v>488</v>
      </c>
      <c r="E238" s="356" t="s">
        <v>489</v>
      </c>
      <c r="F238" s="346">
        <v>6</v>
      </c>
      <c r="G238" s="359">
        <v>75</v>
      </c>
      <c r="H238" s="360">
        <f t="shared" si="70"/>
        <v>5459.4</v>
      </c>
      <c r="I238" s="348">
        <v>5400</v>
      </c>
      <c r="J238" s="348">
        <v>59.4</v>
      </c>
      <c r="K238" s="348"/>
      <c r="L238" s="348">
        <f t="shared" si="71"/>
        <v>5459.4</v>
      </c>
      <c r="M238" s="346">
        <f>Q238</f>
        <v>1607.2260000000001</v>
      </c>
      <c r="N238" s="346">
        <v>1590</v>
      </c>
      <c r="O238" s="346">
        <v>17.225999999999999</v>
      </c>
      <c r="P238" s="346"/>
      <c r="Q238" s="346">
        <f t="shared" si="72"/>
        <v>1607.2260000000001</v>
      </c>
      <c r="R238" s="352" t="s">
        <v>915</v>
      </c>
      <c r="S238" s="345" t="s">
        <v>1022</v>
      </c>
      <c r="T238" s="352"/>
    </row>
    <row r="239" spans="1:20" ht="41.25" customHeight="1">
      <c r="A239" s="456"/>
      <c r="B239" s="466"/>
      <c r="C239" s="351" t="s">
        <v>490</v>
      </c>
      <c r="D239" s="356" t="s">
        <v>491</v>
      </c>
      <c r="E239" s="356" t="s">
        <v>492</v>
      </c>
      <c r="F239" s="289">
        <v>2400</v>
      </c>
      <c r="G239" s="319">
        <v>718</v>
      </c>
      <c r="H239" s="360">
        <f t="shared" si="70"/>
        <v>2107.6</v>
      </c>
      <c r="I239" s="348">
        <v>2107.6</v>
      </c>
      <c r="J239" s="348"/>
      <c r="K239" s="348"/>
      <c r="L239" s="348">
        <f t="shared" si="71"/>
        <v>2107.6</v>
      </c>
      <c r="M239" s="346">
        <f>Q239</f>
        <v>342.69499999999999</v>
      </c>
      <c r="N239" s="346">
        <v>342.69499999999999</v>
      </c>
      <c r="O239" s="346"/>
      <c r="P239" s="346"/>
      <c r="Q239" s="346">
        <f t="shared" si="72"/>
        <v>342.69499999999999</v>
      </c>
      <c r="R239" s="352">
        <v>288</v>
      </c>
      <c r="S239" s="352">
        <v>56</v>
      </c>
      <c r="T239" s="352"/>
    </row>
    <row r="240" spans="1:20" ht="24">
      <c r="A240" s="456"/>
      <c r="B240" s="466"/>
      <c r="C240" s="351" t="s">
        <v>493</v>
      </c>
      <c r="D240" s="356" t="s">
        <v>494</v>
      </c>
      <c r="E240" s="356" t="s">
        <v>495</v>
      </c>
      <c r="F240" s="345">
        <v>3.75</v>
      </c>
      <c r="G240" s="359">
        <v>10</v>
      </c>
      <c r="H240" s="360">
        <f t="shared" si="70"/>
        <v>37.5</v>
      </c>
      <c r="I240" s="348">
        <v>37.5</v>
      </c>
      <c r="J240" s="348"/>
      <c r="K240" s="348"/>
      <c r="L240" s="348">
        <f t="shared" si="71"/>
        <v>37.5</v>
      </c>
      <c r="M240" s="346">
        <f>Q240</f>
        <v>0</v>
      </c>
      <c r="N240" s="346"/>
      <c r="O240" s="346"/>
      <c r="P240" s="346"/>
      <c r="Q240" s="346">
        <f t="shared" si="72"/>
        <v>0</v>
      </c>
      <c r="R240" s="347">
        <v>0</v>
      </c>
      <c r="S240" s="347">
        <v>0</v>
      </c>
      <c r="T240" s="352"/>
    </row>
    <row r="241" spans="1:20" s="10" customFormat="1">
      <c r="A241" s="21"/>
      <c r="B241" s="251" t="s">
        <v>23</v>
      </c>
      <c r="C241" s="251" t="s">
        <v>23</v>
      </c>
      <c r="D241" s="256"/>
      <c r="E241" s="256"/>
      <c r="F241" s="21"/>
      <c r="G241" s="21"/>
      <c r="H241" s="256">
        <f>H240+H239+H238+H237+H236+H235+H234+H233</f>
        <v>40680.9</v>
      </c>
      <c r="I241" s="256">
        <f t="shared" ref="I241:Q241" si="73">I240+I239+I238+I237+I236+I235+I234+I233</f>
        <v>40080.1</v>
      </c>
      <c r="J241" s="256">
        <f t="shared" si="73"/>
        <v>600.79999999999995</v>
      </c>
      <c r="K241" s="256">
        <f t="shared" si="73"/>
        <v>0</v>
      </c>
      <c r="L241" s="256">
        <f t="shared" si="73"/>
        <v>40680.9</v>
      </c>
      <c r="M241" s="256">
        <f t="shared" si="73"/>
        <v>12801.368</v>
      </c>
      <c r="N241" s="256">
        <f t="shared" si="73"/>
        <v>12626.795</v>
      </c>
      <c r="O241" s="256">
        <f>O240+O239+O238+O237+O236+O235+O234+O233</f>
        <v>174.57300000000001</v>
      </c>
      <c r="P241" s="256">
        <f t="shared" si="73"/>
        <v>0</v>
      </c>
      <c r="Q241" s="256">
        <f t="shared" si="73"/>
        <v>12801.368</v>
      </c>
      <c r="R241" s="256"/>
      <c r="S241" s="256"/>
      <c r="T241" s="21"/>
    </row>
    <row r="242" spans="1:20" ht="36">
      <c r="A242" s="456" t="s">
        <v>496</v>
      </c>
      <c r="B242" s="466" t="s">
        <v>1023</v>
      </c>
      <c r="C242" s="351" t="s">
        <v>497</v>
      </c>
      <c r="D242" s="488" t="s">
        <v>498</v>
      </c>
      <c r="E242" s="488" t="s">
        <v>499</v>
      </c>
      <c r="F242" s="346">
        <v>350</v>
      </c>
      <c r="G242" s="359">
        <v>0</v>
      </c>
      <c r="H242" s="360">
        <f>L242</f>
        <v>0</v>
      </c>
      <c r="I242" s="353"/>
      <c r="J242" s="353"/>
      <c r="K242" s="353"/>
      <c r="L242" s="348">
        <f>I242+J242+K242</f>
        <v>0</v>
      </c>
      <c r="M242" s="346">
        <f>Q242</f>
        <v>0</v>
      </c>
      <c r="N242" s="346">
        <v>0</v>
      </c>
      <c r="O242" s="346">
        <v>0</v>
      </c>
      <c r="P242" s="346">
        <v>0</v>
      </c>
      <c r="Q242" s="346">
        <f>O242+N242</f>
        <v>0</v>
      </c>
      <c r="R242" s="347">
        <v>0</v>
      </c>
      <c r="S242" s="347">
        <v>0</v>
      </c>
      <c r="T242" s="352"/>
    </row>
    <row r="243" spans="1:20" ht="24">
      <c r="A243" s="456"/>
      <c r="B243" s="466"/>
      <c r="C243" s="351" t="s">
        <v>500</v>
      </c>
      <c r="D243" s="488"/>
      <c r="E243" s="488"/>
      <c r="F243" s="346" t="s">
        <v>706</v>
      </c>
      <c r="G243" s="359">
        <v>3</v>
      </c>
      <c r="H243" s="360">
        <f>L243</f>
        <v>50.8</v>
      </c>
      <c r="I243" s="353">
        <v>50.8</v>
      </c>
      <c r="J243" s="353"/>
      <c r="K243" s="353"/>
      <c r="L243" s="348">
        <f>I243+J243+K243</f>
        <v>50.8</v>
      </c>
      <c r="M243" s="346">
        <f>Q243</f>
        <v>33.235999999999997</v>
      </c>
      <c r="N243" s="346">
        <v>33.235999999999997</v>
      </c>
      <c r="O243" s="346"/>
      <c r="P243" s="346"/>
      <c r="Q243" s="346">
        <f>O243+N243</f>
        <v>33.235999999999997</v>
      </c>
      <c r="R243" s="352">
        <v>2</v>
      </c>
      <c r="S243" s="352">
        <v>2</v>
      </c>
      <c r="T243" s="352"/>
    </row>
    <row r="244" spans="1:20" s="10" customFormat="1">
      <c r="A244" s="355"/>
      <c r="B244" s="251" t="s">
        <v>23</v>
      </c>
      <c r="C244" s="251" t="s">
        <v>23</v>
      </c>
      <c r="D244" s="21"/>
      <c r="E244" s="21"/>
      <c r="F244" s="21"/>
      <c r="G244" s="21"/>
      <c r="H244" s="21">
        <f>SUM(H242:H243)</f>
        <v>50.8</v>
      </c>
      <c r="I244" s="21">
        <f t="shared" ref="I244:Q244" si="74">SUM(I242:I243)</f>
        <v>50.8</v>
      </c>
      <c r="J244" s="21">
        <f t="shared" si="74"/>
        <v>0</v>
      </c>
      <c r="K244" s="21">
        <f t="shared" si="74"/>
        <v>0</v>
      </c>
      <c r="L244" s="21">
        <f t="shared" si="74"/>
        <v>50.8</v>
      </c>
      <c r="M244" s="21">
        <f t="shared" si="74"/>
        <v>33.235999999999997</v>
      </c>
      <c r="N244" s="21">
        <f t="shared" si="74"/>
        <v>33.235999999999997</v>
      </c>
      <c r="O244" s="21">
        <f t="shared" si="74"/>
        <v>0</v>
      </c>
      <c r="P244" s="21">
        <f t="shared" si="74"/>
        <v>0</v>
      </c>
      <c r="Q244" s="21">
        <f t="shared" si="74"/>
        <v>33.235999999999997</v>
      </c>
      <c r="R244" s="21"/>
      <c r="S244" s="21"/>
      <c r="T244" s="21"/>
    </row>
    <row r="245" spans="1:20" ht="204">
      <c r="A245" s="460" t="s">
        <v>501</v>
      </c>
      <c r="B245" s="466" t="s">
        <v>502</v>
      </c>
      <c r="C245" s="336" t="s">
        <v>503</v>
      </c>
      <c r="D245" s="284" t="s">
        <v>504</v>
      </c>
      <c r="E245" s="312" t="s">
        <v>505</v>
      </c>
      <c r="F245" s="346" t="s">
        <v>506</v>
      </c>
      <c r="G245" s="359">
        <v>2384</v>
      </c>
      <c r="H245" s="360">
        <v>87129.7</v>
      </c>
      <c r="I245" s="353">
        <v>85842.1</v>
      </c>
      <c r="J245" s="353">
        <v>1287.5999999999999</v>
      </c>
      <c r="K245" s="353"/>
      <c r="L245" s="348">
        <f>I245+J245+K245</f>
        <v>87129.700000000012</v>
      </c>
      <c r="M245" s="346">
        <f t="shared" ref="M245:M254" si="75">Q245</f>
        <v>42852.214</v>
      </c>
      <c r="N245" s="353">
        <v>42399.8</v>
      </c>
      <c r="O245" s="353">
        <v>452.41399999999999</v>
      </c>
      <c r="P245" s="346"/>
      <c r="Q245" s="346">
        <f>O245+N245+P245</f>
        <v>42852.214</v>
      </c>
      <c r="R245" s="370">
        <v>1624</v>
      </c>
      <c r="S245" s="370">
        <v>442</v>
      </c>
      <c r="T245" s="352"/>
    </row>
    <row r="246" spans="1:20" s="290" customFormat="1" ht="48">
      <c r="A246" s="461"/>
      <c r="B246" s="466"/>
      <c r="C246" s="433" t="s">
        <v>776</v>
      </c>
      <c r="D246" s="284" t="s">
        <v>504</v>
      </c>
      <c r="E246" s="284" t="s">
        <v>505</v>
      </c>
      <c r="F246" s="434" t="s">
        <v>777</v>
      </c>
      <c r="G246" s="319">
        <v>665</v>
      </c>
      <c r="H246" s="306">
        <f>I246</f>
        <v>4351.7</v>
      </c>
      <c r="I246" s="260">
        <v>4351.7</v>
      </c>
      <c r="J246" s="260">
        <v>0</v>
      </c>
      <c r="K246" s="260">
        <v>0</v>
      </c>
      <c r="L246" s="350">
        <f>I246+J246+K246</f>
        <v>4351.7</v>
      </c>
      <c r="M246" s="289">
        <f>Q246</f>
        <v>1301.0999999999999</v>
      </c>
      <c r="N246" s="260">
        <v>1301.0999999999999</v>
      </c>
      <c r="O246" s="260">
        <v>0</v>
      </c>
      <c r="P246" s="289"/>
      <c r="Q246" s="289">
        <f>N246+O246+P246</f>
        <v>1301.0999999999999</v>
      </c>
      <c r="R246" s="321">
        <v>95</v>
      </c>
      <c r="S246" s="321">
        <v>24</v>
      </c>
      <c r="T246" s="282"/>
    </row>
    <row r="247" spans="1:20" ht="48">
      <c r="A247" s="461"/>
      <c r="B247" s="466"/>
      <c r="C247" s="336" t="s">
        <v>736</v>
      </c>
      <c r="D247" s="491" t="s">
        <v>507</v>
      </c>
      <c r="E247" s="491" t="s">
        <v>508</v>
      </c>
      <c r="F247" s="346" t="s">
        <v>920</v>
      </c>
      <c r="G247" s="359">
        <v>690</v>
      </c>
      <c r="H247" s="360">
        <f t="shared" ref="H247:H253" si="76">L247</f>
        <v>19647.599999999999</v>
      </c>
      <c r="I247" s="353">
        <v>19376.3</v>
      </c>
      <c r="J247" s="353">
        <v>271.3</v>
      </c>
      <c r="K247" s="353"/>
      <c r="L247" s="348">
        <f t="shared" ref="L247:L254" si="77">I247+J247+K247</f>
        <v>19647.599999999999</v>
      </c>
      <c r="M247" s="346">
        <f t="shared" si="75"/>
        <v>5684.5</v>
      </c>
      <c r="N247" s="353">
        <v>5598.2</v>
      </c>
      <c r="O247" s="353">
        <v>86.3</v>
      </c>
      <c r="P247" s="346">
        <v>0</v>
      </c>
      <c r="Q247" s="346">
        <f t="shared" ref="Q247:Q254" si="78">O247+N247+P247</f>
        <v>5684.5</v>
      </c>
      <c r="R247" s="370">
        <v>340</v>
      </c>
      <c r="S247" s="370">
        <v>124</v>
      </c>
      <c r="T247" s="352"/>
    </row>
    <row r="248" spans="1:20" ht="48">
      <c r="A248" s="461"/>
      <c r="B248" s="466"/>
      <c r="C248" s="336" t="s">
        <v>738</v>
      </c>
      <c r="D248" s="492"/>
      <c r="E248" s="492"/>
      <c r="F248" s="346">
        <v>332.46</v>
      </c>
      <c r="G248" s="359">
        <v>31</v>
      </c>
      <c r="H248" s="360">
        <f t="shared" si="76"/>
        <v>11949.3</v>
      </c>
      <c r="I248" s="353">
        <v>11949.3</v>
      </c>
      <c r="J248" s="353">
        <v>0</v>
      </c>
      <c r="K248" s="353"/>
      <c r="L248" s="348">
        <f t="shared" si="77"/>
        <v>11949.3</v>
      </c>
      <c r="M248" s="346">
        <f t="shared" si="75"/>
        <v>2945.2</v>
      </c>
      <c r="N248" s="353">
        <v>2945.2</v>
      </c>
      <c r="O248" s="353">
        <v>0</v>
      </c>
      <c r="P248" s="346">
        <v>0</v>
      </c>
      <c r="Q248" s="346">
        <f t="shared" si="78"/>
        <v>2945.2</v>
      </c>
      <c r="R248" s="370">
        <v>22</v>
      </c>
      <c r="S248" s="370">
        <v>9</v>
      </c>
      <c r="T248" s="352"/>
    </row>
    <row r="249" spans="1:20" ht="36">
      <c r="A249" s="461"/>
      <c r="B249" s="466"/>
      <c r="C249" s="336" t="s">
        <v>509</v>
      </c>
      <c r="D249" s="284" t="s">
        <v>510</v>
      </c>
      <c r="E249" s="284" t="s">
        <v>511</v>
      </c>
      <c r="F249" s="313">
        <v>0.35</v>
      </c>
      <c r="G249" s="359">
        <v>7</v>
      </c>
      <c r="H249" s="360">
        <f t="shared" si="76"/>
        <v>36.5</v>
      </c>
      <c r="I249" s="353">
        <v>29.4</v>
      </c>
      <c r="J249" s="353">
        <v>7.1</v>
      </c>
      <c r="K249" s="353"/>
      <c r="L249" s="348">
        <f t="shared" si="77"/>
        <v>36.5</v>
      </c>
      <c r="M249" s="346">
        <f t="shared" si="75"/>
        <v>0</v>
      </c>
      <c r="N249" s="353">
        <v>0</v>
      </c>
      <c r="O249" s="353">
        <v>0</v>
      </c>
      <c r="P249" s="346">
        <v>0</v>
      </c>
      <c r="Q249" s="346">
        <f t="shared" si="78"/>
        <v>0</v>
      </c>
      <c r="R249" s="352">
        <v>0</v>
      </c>
      <c r="S249" s="352">
        <v>0</v>
      </c>
      <c r="T249" s="352"/>
    </row>
    <row r="250" spans="1:20" ht="48">
      <c r="A250" s="461"/>
      <c r="B250" s="466"/>
      <c r="C250" s="336" t="s">
        <v>512</v>
      </c>
      <c r="D250" s="314" t="s">
        <v>82</v>
      </c>
      <c r="E250" s="284" t="s">
        <v>513</v>
      </c>
      <c r="F250" s="315">
        <v>15</v>
      </c>
      <c r="G250" s="359">
        <v>9</v>
      </c>
      <c r="H250" s="360">
        <f t="shared" si="76"/>
        <v>1638</v>
      </c>
      <c r="I250" s="353">
        <v>1620</v>
      </c>
      <c r="J250" s="353">
        <v>18</v>
      </c>
      <c r="K250" s="353"/>
      <c r="L250" s="348">
        <f t="shared" si="77"/>
        <v>1638</v>
      </c>
      <c r="M250" s="346">
        <f t="shared" si="75"/>
        <v>394.3</v>
      </c>
      <c r="N250" s="353">
        <v>390</v>
      </c>
      <c r="O250" s="353">
        <v>4.3</v>
      </c>
      <c r="P250" s="346"/>
      <c r="Q250" s="346">
        <f t="shared" si="78"/>
        <v>394.3</v>
      </c>
      <c r="R250" s="370">
        <v>7</v>
      </c>
      <c r="S250" s="370">
        <v>7</v>
      </c>
      <c r="T250" s="352"/>
    </row>
    <row r="251" spans="1:20" ht="26.25" customHeight="1">
      <c r="A251" s="461"/>
      <c r="B251" s="466"/>
      <c r="C251" s="460" t="s">
        <v>514</v>
      </c>
      <c r="D251" s="628"/>
      <c r="E251" s="630" t="s">
        <v>515</v>
      </c>
      <c r="F251" s="346">
        <v>5</v>
      </c>
      <c r="G251" s="345" t="s">
        <v>478</v>
      </c>
      <c r="H251" s="360">
        <v>303.3</v>
      </c>
      <c r="I251" s="353">
        <v>300</v>
      </c>
      <c r="J251" s="353">
        <v>3.3</v>
      </c>
      <c r="K251" s="353"/>
      <c r="L251" s="348">
        <f t="shared" si="77"/>
        <v>303.3</v>
      </c>
      <c r="M251" s="346">
        <f t="shared" si="75"/>
        <v>81</v>
      </c>
      <c r="N251" s="353">
        <v>80</v>
      </c>
      <c r="O251" s="353">
        <v>1</v>
      </c>
      <c r="P251" s="346"/>
      <c r="Q251" s="346">
        <f t="shared" si="78"/>
        <v>81</v>
      </c>
      <c r="R251" s="370">
        <v>5</v>
      </c>
      <c r="S251" s="370">
        <v>5</v>
      </c>
      <c r="T251" s="352"/>
    </row>
    <row r="252" spans="1:20" ht="23.25" customHeight="1">
      <c r="A252" s="461"/>
      <c r="B252" s="466"/>
      <c r="C252" s="462"/>
      <c r="D252" s="629"/>
      <c r="E252" s="631"/>
      <c r="F252" s="346">
        <v>3</v>
      </c>
      <c r="G252" s="345" t="s">
        <v>772</v>
      </c>
      <c r="H252" s="360">
        <v>546</v>
      </c>
      <c r="I252" s="353">
        <v>540</v>
      </c>
      <c r="J252" s="353">
        <v>6</v>
      </c>
      <c r="K252" s="353"/>
      <c r="L252" s="348">
        <f t="shared" si="77"/>
        <v>546</v>
      </c>
      <c r="M252" s="346">
        <f t="shared" si="75"/>
        <v>195.2</v>
      </c>
      <c r="N252" s="353">
        <v>194</v>
      </c>
      <c r="O252" s="353">
        <v>1.2</v>
      </c>
      <c r="P252" s="346"/>
      <c r="Q252" s="346">
        <f t="shared" si="78"/>
        <v>195.2</v>
      </c>
      <c r="R252" s="370">
        <v>18</v>
      </c>
      <c r="S252" s="370">
        <v>11</v>
      </c>
      <c r="T252" s="352"/>
    </row>
    <row r="253" spans="1:20" ht="48">
      <c r="A253" s="461"/>
      <c r="B253" s="466"/>
      <c r="C253" s="351" t="s">
        <v>516</v>
      </c>
      <c r="D253" s="314"/>
      <c r="E253" s="353" t="s">
        <v>517</v>
      </c>
      <c r="F253" s="346" t="s">
        <v>518</v>
      </c>
      <c r="G253" s="345" t="s">
        <v>519</v>
      </c>
      <c r="H253" s="360">
        <f t="shared" si="76"/>
        <v>1455.9</v>
      </c>
      <c r="I253" s="353">
        <v>1440</v>
      </c>
      <c r="J253" s="353">
        <v>15.9</v>
      </c>
      <c r="K253" s="353"/>
      <c r="L253" s="348">
        <f t="shared" si="77"/>
        <v>1455.9</v>
      </c>
      <c r="M253" s="346">
        <f t="shared" si="75"/>
        <v>454.07</v>
      </c>
      <c r="N253" s="353">
        <v>450</v>
      </c>
      <c r="O253" s="353">
        <v>4.07</v>
      </c>
      <c r="P253" s="346"/>
      <c r="Q253" s="346">
        <f t="shared" si="78"/>
        <v>454.07</v>
      </c>
      <c r="R253" s="370">
        <v>11</v>
      </c>
      <c r="S253" s="370">
        <v>11</v>
      </c>
      <c r="T253" s="352"/>
    </row>
    <row r="254" spans="1:20" ht="48">
      <c r="A254" s="462"/>
      <c r="B254" s="466"/>
      <c r="C254" s="351" t="s">
        <v>520</v>
      </c>
      <c r="D254" s="314"/>
      <c r="E254" s="353" t="s">
        <v>521</v>
      </c>
      <c r="F254" s="346" t="s">
        <v>522</v>
      </c>
      <c r="G254" s="345" t="s">
        <v>478</v>
      </c>
      <c r="H254" s="360">
        <v>303.3</v>
      </c>
      <c r="I254" s="353">
        <v>300</v>
      </c>
      <c r="J254" s="353">
        <v>3.3</v>
      </c>
      <c r="K254" s="353"/>
      <c r="L254" s="348">
        <f t="shared" si="77"/>
        <v>303.3</v>
      </c>
      <c r="M254" s="346">
        <f t="shared" si="75"/>
        <v>132.554</v>
      </c>
      <c r="N254" s="353">
        <v>131.524</v>
      </c>
      <c r="O254" s="353">
        <v>1.03</v>
      </c>
      <c r="P254" s="346"/>
      <c r="Q254" s="346">
        <f t="shared" si="78"/>
        <v>132.554</v>
      </c>
      <c r="R254" s="370">
        <v>9</v>
      </c>
      <c r="S254" s="370">
        <v>2</v>
      </c>
      <c r="T254" s="352"/>
    </row>
    <row r="255" spans="1:20" s="10" customFormat="1" ht="14.25" customHeight="1">
      <c r="A255" s="21"/>
      <c r="B255" s="316" t="s">
        <v>23</v>
      </c>
      <c r="C255" s="337" t="s">
        <v>23</v>
      </c>
      <c r="D255" s="21"/>
      <c r="E255" s="21"/>
      <c r="F255" s="317"/>
      <c r="G255" s="21"/>
      <c r="H255" s="21">
        <f>SUM(H245:H254)</f>
        <v>127361.3</v>
      </c>
      <c r="I255" s="21">
        <f t="shared" ref="I255:Q255" si="79">SUM(I245:I254)</f>
        <v>125748.8</v>
      </c>
      <c r="J255" s="21">
        <f t="shared" si="79"/>
        <v>1612.4999999999998</v>
      </c>
      <c r="K255" s="21">
        <f t="shared" si="79"/>
        <v>0</v>
      </c>
      <c r="L255" s="21">
        <f t="shared" si="79"/>
        <v>127361.3</v>
      </c>
      <c r="M255" s="21">
        <f t="shared" si="79"/>
        <v>54040.137999999992</v>
      </c>
      <c r="N255" s="21">
        <f t="shared" si="79"/>
        <v>53489.823999999993</v>
      </c>
      <c r="O255" s="21">
        <f t="shared" si="79"/>
        <v>550.31399999999996</v>
      </c>
      <c r="P255" s="21">
        <f t="shared" si="79"/>
        <v>0</v>
      </c>
      <c r="Q255" s="21">
        <f t="shared" si="79"/>
        <v>54040.137999999992</v>
      </c>
      <c r="R255" s="21"/>
      <c r="S255" s="21"/>
      <c r="T255" s="21"/>
    </row>
    <row r="256" spans="1:20" s="290" customFormat="1" ht="76.5">
      <c r="A256" s="282" t="s">
        <v>523</v>
      </c>
      <c r="B256" s="368" t="s">
        <v>524</v>
      </c>
      <c r="C256" s="435" t="s">
        <v>741</v>
      </c>
      <c r="D256" s="366" t="s">
        <v>525</v>
      </c>
      <c r="E256" s="366" t="s">
        <v>526</v>
      </c>
      <c r="F256" s="289">
        <v>80.3</v>
      </c>
      <c r="G256" s="319">
        <v>20</v>
      </c>
      <c r="H256" s="306">
        <f>L256</f>
        <v>19406.900000000001</v>
      </c>
      <c r="I256" s="350">
        <v>19272</v>
      </c>
      <c r="J256" s="350">
        <v>134.9</v>
      </c>
      <c r="K256" s="350"/>
      <c r="L256" s="350">
        <f>I256+J256+K256</f>
        <v>19406.900000000001</v>
      </c>
      <c r="M256" s="289">
        <f>Q256</f>
        <v>6572.6</v>
      </c>
      <c r="N256" s="289">
        <v>6512.26</v>
      </c>
      <c r="O256" s="289">
        <v>60.34</v>
      </c>
      <c r="P256" s="289"/>
      <c r="Q256" s="289">
        <f>N256+O256+P256</f>
        <v>6572.6</v>
      </c>
      <c r="R256" s="282">
        <v>21</v>
      </c>
      <c r="S256" s="282">
        <v>0</v>
      </c>
      <c r="T256" s="282"/>
    </row>
    <row r="257" spans="1:20" s="10" customFormat="1" ht="12.75" customHeight="1">
      <c r="A257" s="21"/>
      <c r="B257" s="251" t="s">
        <v>23</v>
      </c>
      <c r="C257" s="251" t="s">
        <v>23</v>
      </c>
      <c r="D257" s="256"/>
      <c r="E257" s="256"/>
      <c r="F257" s="21"/>
      <c r="G257" s="21"/>
      <c r="H257" s="256">
        <f>SUM(H256)</f>
        <v>19406.900000000001</v>
      </c>
      <c r="I257" s="256">
        <f t="shared" ref="I257:Q257" si="80">SUM(I256)</f>
        <v>19272</v>
      </c>
      <c r="J257" s="256">
        <f t="shared" si="80"/>
        <v>134.9</v>
      </c>
      <c r="K257" s="256">
        <f t="shared" si="80"/>
        <v>0</v>
      </c>
      <c r="L257" s="256">
        <f t="shared" si="80"/>
        <v>19406.900000000001</v>
      </c>
      <c r="M257" s="256">
        <f t="shared" si="80"/>
        <v>6572.6</v>
      </c>
      <c r="N257" s="256">
        <f t="shared" si="80"/>
        <v>6512.26</v>
      </c>
      <c r="O257" s="256">
        <f>SUM(O256)</f>
        <v>60.34</v>
      </c>
      <c r="P257" s="256">
        <f t="shared" si="80"/>
        <v>0</v>
      </c>
      <c r="Q257" s="256">
        <f t="shared" si="80"/>
        <v>6572.6</v>
      </c>
      <c r="R257" s="256"/>
      <c r="S257" s="256"/>
      <c r="T257" s="21"/>
    </row>
    <row r="258" spans="1:20" s="290" customFormat="1" ht="63.75">
      <c r="A258" s="282" t="s">
        <v>527</v>
      </c>
      <c r="B258" s="368" t="s">
        <v>528</v>
      </c>
      <c r="C258" s="435" t="s">
        <v>742</v>
      </c>
      <c r="D258" s="366" t="s">
        <v>529</v>
      </c>
      <c r="E258" s="366" t="s">
        <v>530</v>
      </c>
      <c r="F258" s="289">
        <v>33</v>
      </c>
      <c r="G258" s="319">
        <v>237</v>
      </c>
      <c r="H258" s="306">
        <f>L258</f>
        <v>94537.1</v>
      </c>
      <c r="I258" s="350">
        <v>93852</v>
      </c>
      <c r="J258" s="350">
        <v>685.1</v>
      </c>
      <c r="K258" s="350"/>
      <c r="L258" s="350">
        <f>I258+J258+K258</f>
        <v>94537.1</v>
      </c>
      <c r="M258" s="289">
        <f>Q258</f>
        <v>31638.123000000003</v>
      </c>
      <c r="N258" s="289">
        <v>31363.223000000002</v>
      </c>
      <c r="O258" s="289">
        <v>274.89999999999998</v>
      </c>
      <c r="P258" s="289"/>
      <c r="Q258" s="289">
        <f>N258+O258+P258</f>
        <v>31638.123000000003</v>
      </c>
      <c r="R258" s="282">
        <v>231</v>
      </c>
      <c r="S258" s="282">
        <v>230</v>
      </c>
      <c r="T258" s="282"/>
    </row>
    <row r="259" spans="1:20" s="10" customFormat="1">
      <c r="A259" s="21"/>
      <c r="B259" s="251" t="s">
        <v>23</v>
      </c>
      <c r="C259" s="251" t="s">
        <v>23</v>
      </c>
      <c r="D259" s="256"/>
      <c r="E259" s="256"/>
      <c r="F259" s="21"/>
      <c r="G259" s="21"/>
      <c r="H259" s="256">
        <f>SUM(H258)</f>
        <v>94537.1</v>
      </c>
      <c r="I259" s="256">
        <f t="shared" ref="I259:Q259" si="81">SUM(I258)</f>
        <v>93852</v>
      </c>
      <c r="J259" s="256">
        <f t="shared" si="81"/>
        <v>685.1</v>
      </c>
      <c r="K259" s="256">
        <f t="shared" si="81"/>
        <v>0</v>
      </c>
      <c r="L259" s="256">
        <f t="shared" si="81"/>
        <v>94537.1</v>
      </c>
      <c r="M259" s="256">
        <f t="shared" si="81"/>
        <v>31638.123000000003</v>
      </c>
      <c r="N259" s="256">
        <f t="shared" si="81"/>
        <v>31363.223000000002</v>
      </c>
      <c r="O259" s="256">
        <f t="shared" si="81"/>
        <v>274.89999999999998</v>
      </c>
      <c r="P259" s="256">
        <f t="shared" si="81"/>
        <v>0</v>
      </c>
      <c r="Q259" s="256">
        <f t="shared" si="81"/>
        <v>31638.123000000003</v>
      </c>
      <c r="R259" s="256"/>
      <c r="S259" s="256"/>
      <c r="T259" s="21"/>
    </row>
    <row r="260" spans="1:20" ht="19.5" customHeight="1">
      <c r="A260" s="478" t="s">
        <v>531</v>
      </c>
      <c r="B260" s="478"/>
      <c r="C260" s="478"/>
      <c r="D260" s="478"/>
      <c r="E260" s="478"/>
      <c r="F260" s="478"/>
      <c r="G260" s="281"/>
      <c r="H260" s="21"/>
      <c r="I260" s="21"/>
      <c r="J260" s="21"/>
      <c r="K260" s="21"/>
      <c r="L260" s="21"/>
      <c r="M260" s="346"/>
      <c r="N260" s="346"/>
      <c r="O260" s="346"/>
      <c r="P260" s="346"/>
      <c r="Q260" s="346"/>
      <c r="R260" s="352"/>
      <c r="S260" s="352"/>
      <c r="T260" s="352"/>
    </row>
    <row r="261" spans="1:20" s="290" customFormat="1" ht="92.45" customHeight="1">
      <c r="A261" s="456" t="s">
        <v>15</v>
      </c>
      <c r="B261" s="466" t="s">
        <v>532</v>
      </c>
      <c r="C261" s="466" t="s">
        <v>533</v>
      </c>
      <c r="D261" s="470" t="s">
        <v>534</v>
      </c>
      <c r="E261" s="470" t="s">
        <v>709</v>
      </c>
      <c r="F261" s="457" t="s">
        <v>864</v>
      </c>
      <c r="G261" s="489" t="s">
        <v>865</v>
      </c>
      <c r="H261" s="625">
        <v>205.9</v>
      </c>
      <c r="I261" s="626">
        <v>205.9</v>
      </c>
      <c r="J261" s="627"/>
      <c r="K261" s="627"/>
      <c r="L261" s="627">
        <f t="shared" ref="L261:L262" si="82">I261+J261+K261</f>
        <v>205.9</v>
      </c>
      <c r="M261" s="622">
        <f>SUM(N261:P261)</f>
        <v>205.86500000000001</v>
      </c>
      <c r="N261" s="622">
        <v>205.86500000000001</v>
      </c>
      <c r="O261" s="622">
        <v>0</v>
      </c>
      <c r="P261" s="622">
        <v>0</v>
      </c>
      <c r="Q261" s="622">
        <f>N261</f>
        <v>205.86500000000001</v>
      </c>
      <c r="R261" s="623" t="s">
        <v>1024</v>
      </c>
      <c r="S261" s="489" t="s">
        <v>1025</v>
      </c>
      <c r="T261" s="460"/>
    </row>
    <row r="262" spans="1:20">
      <c r="A262" s="456"/>
      <c r="B262" s="466"/>
      <c r="C262" s="466"/>
      <c r="D262" s="470"/>
      <c r="E262" s="470"/>
      <c r="F262" s="457"/>
      <c r="G262" s="489"/>
      <c r="H262" s="625"/>
      <c r="I262" s="626"/>
      <c r="J262" s="627"/>
      <c r="K262" s="627"/>
      <c r="L262" s="627">
        <f t="shared" si="82"/>
        <v>0</v>
      </c>
      <c r="M262" s="622"/>
      <c r="N262" s="622"/>
      <c r="O262" s="622"/>
      <c r="P262" s="622"/>
      <c r="Q262" s="622"/>
      <c r="R262" s="624"/>
      <c r="S262" s="489"/>
      <c r="T262" s="462"/>
    </row>
    <row r="263" spans="1:20" s="10" customFormat="1">
      <c r="A263" s="21"/>
      <c r="B263" s="251" t="s">
        <v>23</v>
      </c>
      <c r="C263" s="251" t="s">
        <v>23</v>
      </c>
      <c r="D263" s="21"/>
      <c r="E263" s="21"/>
      <c r="F263" s="21"/>
      <c r="G263" s="21"/>
      <c r="H263" s="21">
        <f t="shared" ref="H263:Q263" si="83">SUM(H261:H262)</f>
        <v>205.9</v>
      </c>
      <c r="I263" s="21">
        <f>SUM(I261:I261)</f>
        <v>205.9</v>
      </c>
      <c r="J263" s="21">
        <f t="shared" si="83"/>
        <v>0</v>
      </c>
      <c r="K263" s="21">
        <f t="shared" si="83"/>
        <v>0</v>
      </c>
      <c r="L263" s="21">
        <f t="shared" si="83"/>
        <v>205.9</v>
      </c>
      <c r="M263" s="21">
        <f t="shared" si="83"/>
        <v>205.86500000000001</v>
      </c>
      <c r="N263" s="21">
        <f t="shared" si="83"/>
        <v>205.86500000000001</v>
      </c>
      <c r="O263" s="21">
        <f t="shared" si="83"/>
        <v>0</v>
      </c>
      <c r="P263" s="21">
        <f t="shared" si="83"/>
        <v>0</v>
      </c>
      <c r="Q263" s="21">
        <f t="shared" si="83"/>
        <v>205.86500000000001</v>
      </c>
      <c r="R263" s="392"/>
      <c r="S263" s="21"/>
      <c r="T263" s="21"/>
    </row>
    <row r="264" spans="1:20" ht="47.45" customHeight="1">
      <c r="A264" s="352" t="s">
        <v>24</v>
      </c>
      <c r="B264" s="326" t="s">
        <v>535</v>
      </c>
      <c r="C264" s="351" t="s">
        <v>536</v>
      </c>
      <c r="D264" s="356" t="s">
        <v>537</v>
      </c>
      <c r="E264" s="356" t="s">
        <v>538</v>
      </c>
      <c r="F264" s="346" t="s">
        <v>444</v>
      </c>
      <c r="G264" s="359">
        <v>245</v>
      </c>
      <c r="H264" s="348">
        <f>L264</f>
        <v>7467.6</v>
      </c>
      <c r="I264" s="348">
        <v>7350</v>
      </c>
      <c r="J264" s="348">
        <v>117.6</v>
      </c>
      <c r="K264" s="348">
        <v>0</v>
      </c>
      <c r="L264" s="348">
        <f>J264+I264+K264</f>
        <v>7467.6</v>
      </c>
      <c r="M264" s="346">
        <f>Q264</f>
        <v>3455.3039999999996</v>
      </c>
      <c r="N264" s="346">
        <v>3415.2</v>
      </c>
      <c r="O264" s="346">
        <v>40.103999999999999</v>
      </c>
      <c r="P264" s="346"/>
      <c r="Q264" s="346">
        <f>O264+N264</f>
        <v>3455.3039999999996</v>
      </c>
      <c r="R264" s="395">
        <v>154</v>
      </c>
      <c r="S264" s="347">
        <v>55</v>
      </c>
      <c r="T264" s="352"/>
    </row>
    <row r="265" spans="1:20" s="10" customFormat="1">
      <c r="A265" s="21"/>
      <c r="B265" s="327" t="s">
        <v>23</v>
      </c>
      <c r="C265" s="251" t="s">
        <v>23</v>
      </c>
      <c r="D265" s="21"/>
      <c r="E265" s="21"/>
      <c r="F265" s="21"/>
      <c r="G265" s="21"/>
      <c r="H265" s="256">
        <f>SUM(H264)</f>
        <v>7467.6</v>
      </c>
      <c r="I265" s="256">
        <f t="shared" ref="I265:Q265" si="84">SUM(I264)</f>
        <v>7350</v>
      </c>
      <c r="J265" s="256">
        <f t="shared" si="84"/>
        <v>117.6</v>
      </c>
      <c r="K265" s="256">
        <f t="shared" si="84"/>
        <v>0</v>
      </c>
      <c r="L265" s="256">
        <f t="shared" si="84"/>
        <v>7467.6</v>
      </c>
      <c r="M265" s="256">
        <f t="shared" si="84"/>
        <v>3455.3039999999996</v>
      </c>
      <c r="N265" s="256">
        <f t="shared" si="84"/>
        <v>3415.2</v>
      </c>
      <c r="O265" s="256">
        <f t="shared" si="84"/>
        <v>40.103999999999999</v>
      </c>
      <c r="P265" s="256">
        <f t="shared" si="84"/>
        <v>0</v>
      </c>
      <c r="Q265" s="256">
        <f t="shared" si="84"/>
        <v>3455.3039999999996</v>
      </c>
      <c r="R265" s="393"/>
      <c r="S265" s="256"/>
      <c r="T265" s="21"/>
    </row>
    <row r="266" spans="1:20" ht="27" customHeight="1">
      <c r="A266" s="460" t="s">
        <v>28</v>
      </c>
      <c r="B266" s="466" t="s">
        <v>539</v>
      </c>
      <c r="C266" s="389" t="s">
        <v>540</v>
      </c>
      <c r="D266" s="470" t="s">
        <v>541</v>
      </c>
      <c r="E266" s="320"/>
      <c r="F266" s="352"/>
      <c r="G266" s="359"/>
      <c r="H266" s="348"/>
      <c r="I266" s="353"/>
      <c r="J266" s="353"/>
      <c r="K266" s="353"/>
      <c r="L266" s="353"/>
      <c r="M266" s="346"/>
      <c r="N266" s="346"/>
      <c r="O266" s="346"/>
      <c r="P266" s="346"/>
      <c r="Q266" s="346"/>
      <c r="R266" s="394"/>
      <c r="S266" s="352"/>
      <c r="T266" s="352"/>
    </row>
    <row r="267" spans="1:20" ht="72">
      <c r="A267" s="461"/>
      <c r="B267" s="466"/>
      <c r="C267" s="351" t="s">
        <v>924</v>
      </c>
      <c r="D267" s="470"/>
      <c r="E267" s="359" t="s">
        <v>543</v>
      </c>
      <c r="F267" s="346" t="s">
        <v>544</v>
      </c>
      <c r="G267" s="319"/>
      <c r="H267" s="348">
        <f t="shared" ref="H267:H276" si="85">L267</f>
        <v>173.4</v>
      </c>
      <c r="I267" s="353"/>
      <c r="J267" s="353">
        <v>173.4</v>
      </c>
      <c r="K267" s="353"/>
      <c r="L267" s="353">
        <f>I267+J267+K267</f>
        <v>173.4</v>
      </c>
      <c r="M267" s="346">
        <f>Q267</f>
        <v>26</v>
      </c>
      <c r="N267" s="346">
        <v>0</v>
      </c>
      <c r="O267" s="346">
        <v>26</v>
      </c>
      <c r="P267" s="346">
        <v>0</v>
      </c>
      <c r="Q267" s="346">
        <f>N267+O267+P267</f>
        <v>26</v>
      </c>
      <c r="R267" s="1" t="s">
        <v>922</v>
      </c>
      <c r="S267" s="352" t="s">
        <v>922</v>
      </c>
      <c r="T267" s="362" t="s">
        <v>749</v>
      </c>
    </row>
    <row r="268" spans="1:20" ht="24">
      <c r="A268" s="461"/>
      <c r="B268" s="466"/>
      <c r="C268" s="368" t="s">
        <v>925</v>
      </c>
      <c r="D268" s="470"/>
      <c r="E268" s="359" t="s">
        <v>546</v>
      </c>
      <c r="F268" s="346" t="s">
        <v>717</v>
      </c>
      <c r="G268" s="319">
        <v>92</v>
      </c>
      <c r="H268" s="348">
        <f t="shared" si="85"/>
        <v>3480</v>
      </c>
      <c r="I268" s="353">
        <v>0</v>
      </c>
      <c r="J268" s="353">
        <v>0</v>
      </c>
      <c r="K268" s="353">
        <v>3480</v>
      </c>
      <c r="L268" s="353">
        <f t="shared" ref="L268:L279" si="86">I268+J268+K268</f>
        <v>3480</v>
      </c>
      <c r="M268" s="346">
        <f>Q268</f>
        <v>489.91899999999998</v>
      </c>
      <c r="N268" s="346"/>
      <c r="O268" s="346">
        <v>0</v>
      </c>
      <c r="P268" s="346">
        <v>489.91899999999998</v>
      </c>
      <c r="Q268" s="346">
        <f>N268+O268+P268</f>
        <v>489.91899999999998</v>
      </c>
      <c r="R268" s="395">
        <v>15</v>
      </c>
      <c r="S268" s="347">
        <v>9</v>
      </c>
      <c r="T268" s="352"/>
    </row>
    <row r="269" spans="1:20" ht="22.5">
      <c r="A269" s="461"/>
      <c r="B269" s="466"/>
      <c r="C269" s="436" t="s">
        <v>926</v>
      </c>
      <c r="D269" s="470"/>
      <c r="E269" s="359" t="s">
        <v>548</v>
      </c>
      <c r="F269" s="352" t="s">
        <v>717</v>
      </c>
      <c r="G269" s="319">
        <v>24</v>
      </c>
      <c r="H269" s="260">
        <f>I269+J269+K269</f>
        <v>906.6</v>
      </c>
      <c r="I269" s="353"/>
      <c r="J269" s="353"/>
      <c r="K269" s="353">
        <v>906.6</v>
      </c>
      <c r="L269" s="353">
        <f t="shared" si="86"/>
        <v>906.6</v>
      </c>
      <c r="M269" s="346">
        <f>Q269</f>
        <v>34.914999999999999</v>
      </c>
      <c r="N269" s="346"/>
      <c r="O269" s="346">
        <v>0</v>
      </c>
      <c r="P269" s="346">
        <v>34.914999999999999</v>
      </c>
      <c r="Q269" s="346">
        <f t="shared" ref="Q269:Q279" si="87">N269+O269+P269</f>
        <v>34.914999999999999</v>
      </c>
      <c r="R269" s="395">
        <v>1</v>
      </c>
      <c r="S269" s="347">
        <v>1</v>
      </c>
      <c r="T269" s="352"/>
    </row>
    <row r="270" spans="1:20" ht="60" customHeight="1">
      <c r="A270" s="461"/>
      <c r="B270" s="466"/>
      <c r="C270" s="368" t="s">
        <v>927</v>
      </c>
      <c r="D270" s="470"/>
      <c r="E270" s="359" t="s">
        <v>550</v>
      </c>
      <c r="F270" s="352" t="s">
        <v>717</v>
      </c>
      <c r="G270" s="319">
        <v>3</v>
      </c>
      <c r="H270" s="260">
        <f t="shared" ref="H270" si="88">I270+J270+K270</f>
        <v>113.4</v>
      </c>
      <c r="I270" s="260">
        <v>0</v>
      </c>
      <c r="J270" s="260">
        <v>0</v>
      </c>
      <c r="K270" s="260">
        <v>113.4</v>
      </c>
      <c r="L270" s="353">
        <f t="shared" si="86"/>
        <v>113.4</v>
      </c>
      <c r="M270" s="346">
        <f t="shared" ref="M270:M281" si="89">Q270</f>
        <v>0</v>
      </c>
      <c r="N270" s="346">
        <v>0</v>
      </c>
      <c r="O270" s="346">
        <v>0</v>
      </c>
      <c r="P270" s="346">
        <v>0</v>
      </c>
      <c r="Q270" s="346">
        <f t="shared" si="87"/>
        <v>0</v>
      </c>
      <c r="R270" s="395">
        <v>0</v>
      </c>
      <c r="S270" s="347">
        <v>0</v>
      </c>
      <c r="T270" s="352"/>
    </row>
    <row r="271" spans="1:20" ht="67.5">
      <c r="A271" s="461"/>
      <c r="B271" s="466"/>
      <c r="C271" s="368" t="s">
        <v>928</v>
      </c>
      <c r="D271" s="470"/>
      <c r="E271" s="359" t="s">
        <v>552</v>
      </c>
      <c r="F271" s="352" t="s">
        <v>718</v>
      </c>
      <c r="G271" s="321">
        <v>521</v>
      </c>
      <c r="H271" s="260">
        <f>K271+J271</f>
        <v>10858.1</v>
      </c>
      <c r="I271" s="260">
        <v>0</v>
      </c>
      <c r="J271" s="260">
        <v>14.4</v>
      </c>
      <c r="K271" s="260">
        <v>10843.7</v>
      </c>
      <c r="L271" s="319">
        <f>I271+J271+K271</f>
        <v>10858.1</v>
      </c>
      <c r="M271" s="346">
        <f t="shared" si="89"/>
        <v>7.8739999999999997</v>
      </c>
      <c r="N271" s="346">
        <v>0</v>
      </c>
      <c r="O271" s="346">
        <v>7.8739999999999997</v>
      </c>
      <c r="P271" s="346">
        <v>0</v>
      </c>
      <c r="Q271" s="346">
        <f t="shared" si="87"/>
        <v>7.8739999999999997</v>
      </c>
      <c r="R271" s="395">
        <v>0</v>
      </c>
      <c r="S271" s="347">
        <v>0</v>
      </c>
      <c r="T271" s="442" t="s">
        <v>923</v>
      </c>
    </row>
    <row r="272" spans="1:20">
      <c r="A272" s="461"/>
      <c r="B272" s="466"/>
      <c r="C272" s="351" t="s">
        <v>929</v>
      </c>
      <c r="D272" s="470"/>
      <c r="E272" s="359" t="s">
        <v>554</v>
      </c>
      <c r="F272" s="352" t="s">
        <v>719</v>
      </c>
      <c r="G272" s="319">
        <v>20</v>
      </c>
      <c r="H272" s="260">
        <f>I272+J272</f>
        <v>5240.2</v>
      </c>
      <c r="I272" s="260">
        <v>5240.2</v>
      </c>
      <c r="J272" s="260">
        <v>0</v>
      </c>
      <c r="K272" s="260">
        <v>0</v>
      </c>
      <c r="L272" s="319">
        <f>I272+J272+K272</f>
        <v>5240.2</v>
      </c>
      <c r="M272" s="346">
        <f t="shared" si="89"/>
        <v>2210.4569999999999</v>
      </c>
      <c r="N272" s="260">
        <v>2210.4569999999999</v>
      </c>
      <c r="O272" s="346">
        <v>0</v>
      </c>
      <c r="P272" s="346">
        <v>0</v>
      </c>
      <c r="Q272" s="346">
        <f t="shared" si="87"/>
        <v>2210.4569999999999</v>
      </c>
      <c r="R272" s="395">
        <v>8</v>
      </c>
      <c r="S272" s="347">
        <v>2</v>
      </c>
      <c r="T272" s="352"/>
    </row>
    <row r="273" spans="1:20" ht="45">
      <c r="A273" s="461"/>
      <c r="B273" s="466"/>
      <c r="C273" s="437" t="s">
        <v>930</v>
      </c>
      <c r="D273" s="470"/>
      <c r="E273" s="359" t="s">
        <v>556</v>
      </c>
      <c r="F273" s="346" t="s">
        <v>544</v>
      </c>
      <c r="G273" s="319" t="s">
        <v>922</v>
      </c>
      <c r="H273" s="348">
        <f t="shared" si="85"/>
        <v>36.4</v>
      </c>
      <c r="I273" s="353"/>
      <c r="J273" s="353">
        <v>36.4</v>
      </c>
      <c r="K273" s="353"/>
      <c r="L273" s="353">
        <f t="shared" si="86"/>
        <v>36.4</v>
      </c>
      <c r="M273" s="346">
        <f t="shared" si="89"/>
        <v>0</v>
      </c>
      <c r="N273" s="346">
        <v>0</v>
      </c>
      <c r="O273" s="346">
        <v>0</v>
      </c>
      <c r="P273" s="346">
        <v>0</v>
      </c>
      <c r="Q273" s="346">
        <f t="shared" si="87"/>
        <v>0</v>
      </c>
      <c r="R273" s="347">
        <v>0</v>
      </c>
      <c r="S273" s="347">
        <v>0</v>
      </c>
      <c r="T273" s="352"/>
    </row>
    <row r="274" spans="1:20" ht="24">
      <c r="A274" s="461"/>
      <c r="B274" s="466"/>
      <c r="C274" s="351" t="s">
        <v>931</v>
      </c>
      <c r="D274" s="470"/>
      <c r="E274" s="359" t="s">
        <v>558</v>
      </c>
      <c r="F274" s="346" t="s">
        <v>544</v>
      </c>
      <c r="G274" s="319">
        <v>173</v>
      </c>
      <c r="H274" s="348">
        <f t="shared" si="85"/>
        <v>6604.7000000000007</v>
      </c>
      <c r="I274" s="260">
        <v>826.6</v>
      </c>
      <c r="J274" s="260">
        <v>5778.1</v>
      </c>
      <c r="K274" s="353"/>
      <c r="L274" s="353">
        <f t="shared" si="86"/>
        <v>6604.7000000000007</v>
      </c>
      <c r="M274" s="346">
        <f t="shared" si="89"/>
        <v>0</v>
      </c>
      <c r="N274" s="346">
        <v>0</v>
      </c>
      <c r="O274" s="346">
        <v>0</v>
      </c>
      <c r="P274" s="346">
        <v>0</v>
      </c>
      <c r="Q274" s="346">
        <f t="shared" si="87"/>
        <v>0</v>
      </c>
      <c r="R274" s="347">
        <v>0</v>
      </c>
      <c r="S274" s="347">
        <v>0</v>
      </c>
      <c r="T274" s="352"/>
    </row>
    <row r="275" spans="1:20" ht="45">
      <c r="A275" s="461"/>
      <c r="B275" s="466"/>
      <c r="C275" s="437" t="s">
        <v>932</v>
      </c>
      <c r="D275" s="470"/>
      <c r="E275" s="359" t="s">
        <v>560</v>
      </c>
      <c r="F275" s="352" t="s">
        <v>717</v>
      </c>
      <c r="G275" s="319">
        <v>5</v>
      </c>
      <c r="H275" s="260">
        <f>I275+J275+K275</f>
        <v>450.8</v>
      </c>
      <c r="I275" s="353">
        <v>450.8</v>
      </c>
      <c r="J275" s="353"/>
      <c r="K275" s="353">
        <v>0</v>
      </c>
      <c r="L275" s="353">
        <f t="shared" si="86"/>
        <v>450.8</v>
      </c>
      <c r="M275" s="346">
        <f t="shared" si="89"/>
        <v>0</v>
      </c>
      <c r="N275" s="346">
        <v>0</v>
      </c>
      <c r="O275" s="346">
        <v>0</v>
      </c>
      <c r="P275" s="346">
        <v>0</v>
      </c>
      <c r="Q275" s="346">
        <f t="shared" si="87"/>
        <v>0</v>
      </c>
      <c r="R275" s="347">
        <v>0</v>
      </c>
      <c r="S275" s="347">
        <v>0</v>
      </c>
      <c r="T275" s="352"/>
    </row>
    <row r="276" spans="1:20" ht="24">
      <c r="A276" s="461"/>
      <c r="B276" s="466"/>
      <c r="C276" s="437" t="s">
        <v>933</v>
      </c>
      <c r="D276" s="470"/>
      <c r="E276" s="359" t="s">
        <v>562</v>
      </c>
      <c r="F276" s="346" t="s">
        <v>544</v>
      </c>
      <c r="G276" s="359"/>
      <c r="H276" s="348">
        <f t="shared" si="85"/>
        <v>621</v>
      </c>
      <c r="I276" s="353"/>
      <c r="J276" s="353">
        <v>621</v>
      </c>
      <c r="K276" s="353"/>
      <c r="L276" s="353">
        <f t="shared" si="86"/>
        <v>621</v>
      </c>
      <c r="M276" s="346">
        <f t="shared" si="89"/>
        <v>0</v>
      </c>
      <c r="N276" s="346">
        <v>0</v>
      </c>
      <c r="O276" s="346">
        <v>0</v>
      </c>
      <c r="P276" s="346">
        <v>0</v>
      </c>
      <c r="Q276" s="346">
        <f t="shared" si="87"/>
        <v>0</v>
      </c>
      <c r="R276" s="347">
        <v>0</v>
      </c>
      <c r="S276" s="347">
        <v>0</v>
      </c>
      <c r="T276" s="352"/>
    </row>
    <row r="277" spans="1:20" ht="56.25">
      <c r="A277" s="461"/>
      <c r="B277" s="466"/>
      <c r="C277" s="438" t="s">
        <v>934</v>
      </c>
      <c r="D277" s="470"/>
      <c r="E277" s="359" t="s">
        <v>564</v>
      </c>
      <c r="F277" s="352" t="s">
        <v>718</v>
      </c>
      <c r="G277" s="319">
        <f>100-50</f>
        <v>50</v>
      </c>
      <c r="H277" s="260">
        <f>I277+J277+K277</f>
        <v>1349.1</v>
      </c>
      <c r="I277" s="260"/>
      <c r="J277" s="260"/>
      <c r="K277" s="260">
        <v>1349.1</v>
      </c>
      <c r="L277" s="353">
        <f t="shared" si="86"/>
        <v>1349.1</v>
      </c>
      <c r="M277" s="346">
        <v>0</v>
      </c>
      <c r="N277" s="346">
        <v>0</v>
      </c>
      <c r="O277" s="346">
        <v>0</v>
      </c>
      <c r="P277" s="346">
        <v>0</v>
      </c>
      <c r="Q277" s="346">
        <f t="shared" si="87"/>
        <v>0</v>
      </c>
      <c r="R277" s="347">
        <v>0</v>
      </c>
      <c r="S277" s="347">
        <v>0</v>
      </c>
      <c r="T277" s="352"/>
    </row>
    <row r="278" spans="1:20" ht="48">
      <c r="A278" s="461"/>
      <c r="B278" s="351"/>
      <c r="C278" s="351" t="s">
        <v>565</v>
      </c>
      <c r="D278" s="359"/>
      <c r="E278" s="359" t="s">
        <v>566</v>
      </c>
      <c r="F278" s="346"/>
      <c r="G278" s="319"/>
      <c r="H278" s="260">
        <f t="shared" ref="H278:H279" si="90">I278+J278+K278</f>
        <v>2752.2</v>
      </c>
      <c r="I278" s="353"/>
      <c r="J278" s="353"/>
      <c r="K278" s="353">
        <v>2752.2</v>
      </c>
      <c r="L278" s="353">
        <f t="shared" si="86"/>
        <v>2752.2</v>
      </c>
      <c r="M278" s="346">
        <f t="shared" si="89"/>
        <v>0</v>
      </c>
      <c r="N278" s="346">
        <v>0</v>
      </c>
      <c r="O278" s="346">
        <v>0</v>
      </c>
      <c r="P278" s="346">
        <v>0</v>
      </c>
      <c r="Q278" s="346">
        <f t="shared" si="87"/>
        <v>0</v>
      </c>
      <c r="R278" s="347">
        <v>0</v>
      </c>
      <c r="S278" s="347">
        <v>0</v>
      </c>
      <c r="T278" s="352"/>
    </row>
    <row r="279" spans="1:20" ht="24">
      <c r="A279" s="461"/>
      <c r="B279" s="466" t="s">
        <v>567</v>
      </c>
      <c r="C279" s="437" t="s">
        <v>931</v>
      </c>
      <c r="D279" s="359" t="s">
        <v>569</v>
      </c>
      <c r="E279" s="359" t="s">
        <v>558</v>
      </c>
      <c r="F279" s="346" t="s">
        <v>544</v>
      </c>
      <c r="G279" s="370"/>
      <c r="H279" s="260">
        <f t="shared" si="90"/>
        <v>0</v>
      </c>
      <c r="I279" s="353"/>
      <c r="J279" s="353"/>
      <c r="K279" s="353"/>
      <c r="L279" s="353">
        <f t="shared" si="86"/>
        <v>0</v>
      </c>
      <c r="M279" s="346">
        <f t="shared" si="89"/>
        <v>0</v>
      </c>
      <c r="N279" s="346">
        <v>0</v>
      </c>
      <c r="O279" s="346">
        <v>0</v>
      </c>
      <c r="P279" s="346">
        <v>0</v>
      </c>
      <c r="Q279" s="346">
        <f t="shared" si="87"/>
        <v>0</v>
      </c>
      <c r="R279" s="347">
        <v>0</v>
      </c>
      <c r="S279" s="347">
        <v>0</v>
      </c>
      <c r="T279" s="352"/>
    </row>
    <row r="280" spans="1:20" ht="49.5">
      <c r="A280" s="461"/>
      <c r="B280" s="466"/>
      <c r="C280" s="437" t="s">
        <v>612</v>
      </c>
      <c r="D280" s="359" t="s">
        <v>922</v>
      </c>
      <c r="E280" s="359" t="s">
        <v>613</v>
      </c>
      <c r="F280" s="346" t="s">
        <v>544</v>
      </c>
      <c r="G280" s="370">
        <v>2</v>
      </c>
      <c r="H280" s="348">
        <v>1221.5999999999999</v>
      </c>
      <c r="I280" s="353">
        <v>0</v>
      </c>
      <c r="J280" s="353">
        <v>0</v>
      </c>
      <c r="K280" s="353">
        <v>1221.5999999999999</v>
      </c>
      <c r="L280" s="353">
        <f>I280+J280+K280</f>
        <v>1221.5999999999999</v>
      </c>
      <c r="M280" s="346">
        <f t="shared" si="89"/>
        <v>158.08600000000001</v>
      </c>
      <c r="N280" s="346">
        <v>0</v>
      </c>
      <c r="O280" s="346">
        <v>0</v>
      </c>
      <c r="P280" s="346">
        <v>158.08600000000001</v>
      </c>
      <c r="Q280" s="346">
        <f>N280+O280+P280</f>
        <v>158.08600000000001</v>
      </c>
      <c r="R280" s="347">
        <v>0</v>
      </c>
      <c r="S280" s="347">
        <v>0</v>
      </c>
      <c r="T280" s="439" t="s">
        <v>1026</v>
      </c>
    </row>
    <row r="281" spans="1:20" ht="36">
      <c r="A281" s="461"/>
      <c r="B281" s="466"/>
      <c r="C281" s="354" t="s">
        <v>614</v>
      </c>
      <c r="D281" s="359" t="s">
        <v>922</v>
      </c>
      <c r="E281" s="359" t="s">
        <v>615</v>
      </c>
      <c r="F281" s="346">
        <v>1</v>
      </c>
      <c r="G281" s="370">
        <v>0</v>
      </c>
      <c r="H281" s="348">
        <v>334.2</v>
      </c>
      <c r="I281" s="353">
        <v>0</v>
      </c>
      <c r="J281" s="353">
        <v>0</v>
      </c>
      <c r="K281" s="353">
        <v>334.2</v>
      </c>
      <c r="L281" s="353">
        <f>I281+J281+K281</f>
        <v>334.2</v>
      </c>
      <c r="M281" s="346">
        <f t="shared" si="89"/>
        <v>0</v>
      </c>
      <c r="N281" s="346">
        <v>0</v>
      </c>
      <c r="O281" s="346">
        <v>0</v>
      </c>
      <c r="P281" s="346">
        <v>0</v>
      </c>
      <c r="Q281" s="346">
        <f>N281+O281+P281</f>
        <v>0</v>
      </c>
      <c r="R281" s="347">
        <v>0</v>
      </c>
      <c r="S281" s="347">
        <v>0</v>
      </c>
      <c r="T281" s="352"/>
    </row>
    <row r="282" spans="1:20" ht="60">
      <c r="A282" s="352" t="s">
        <v>33</v>
      </c>
      <c r="B282" s="351" t="s">
        <v>572</v>
      </c>
      <c r="C282" s="351" t="s">
        <v>573</v>
      </c>
      <c r="D282" s="322" t="s">
        <v>574</v>
      </c>
      <c r="E282" s="322" t="s">
        <v>575</v>
      </c>
      <c r="F282" s="346" t="s">
        <v>917</v>
      </c>
      <c r="G282" s="359" t="s">
        <v>918</v>
      </c>
      <c r="H282" s="348">
        <f>L282</f>
        <v>58</v>
      </c>
      <c r="I282" s="353">
        <v>56.6</v>
      </c>
      <c r="J282" s="353">
        <v>1.4</v>
      </c>
      <c r="K282" s="353"/>
      <c r="L282" s="353">
        <f>J282+I282+K282</f>
        <v>58</v>
      </c>
      <c r="M282" s="346">
        <f>Q282</f>
        <v>31.585000000000001</v>
      </c>
      <c r="N282" s="346">
        <v>31.28</v>
      </c>
      <c r="O282" s="346">
        <v>0.30499999999999999</v>
      </c>
      <c r="P282" s="346">
        <v>0</v>
      </c>
      <c r="Q282" s="346">
        <f>O282+N282</f>
        <v>31.585000000000001</v>
      </c>
      <c r="R282" s="345" t="s">
        <v>1027</v>
      </c>
      <c r="S282" s="347" t="s">
        <v>1028</v>
      </c>
      <c r="T282" s="352"/>
    </row>
    <row r="283" spans="1:20" s="10" customFormat="1">
      <c r="A283" s="21"/>
      <c r="B283" s="251" t="s">
        <v>23</v>
      </c>
      <c r="C283" s="251" t="s">
        <v>23</v>
      </c>
      <c r="D283" s="21"/>
      <c r="E283" s="21"/>
      <c r="F283" s="21"/>
      <c r="G283" s="21"/>
      <c r="H283" s="21">
        <f t="shared" ref="H283:Q283" si="91">SUM(H267:H282)</f>
        <v>34199.699999999997</v>
      </c>
      <c r="I283" s="21">
        <f t="shared" si="91"/>
        <v>6574.2000000000007</v>
      </c>
      <c r="J283" s="21">
        <f t="shared" si="91"/>
        <v>6624.7</v>
      </c>
      <c r="K283" s="21">
        <f t="shared" si="91"/>
        <v>21000.799999999999</v>
      </c>
      <c r="L283" s="21">
        <f t="shared" si="91"/>
        <v>34199.699999999997</v>
      </c>
      <c r="M283" s="21">
        <f t="shared" si="91"/>
        <v>2958.8360000000002</v>
      </c>
      <c r="N283" s="21">
        <f t="shared" si="91"/>
        <v>2241.7370000000001</v>
      </c>
      <c r="O283" s="21">
        <f t="shared" si="91"/>
        <v>34.179000000000002</v>
      </c>
      <c r="P283" s="21">
        <f t="shared" si="91"/>
        <v>682.92</v>
      </c>
      <c r="Q283" s="21">
        <f t="shared" si="91"/>
        <v>2958.8360000000002</v>
      </c>
      <c r="R283" s="21"/>
      <c r="S283" s="21"/>
      <c r="T283" s="21"/>
    </row>
    <row r="284" spans="1:20" ht="36">
      <c r="A284" s="456" t="s">
        <v>47</v>
      </c>
      <c r="B284" s="466" t="s">
        <v>576</v>
      </c>
      <c r="C284" s="351" t="s">
        <v>577</v>
      </c>
      <c r="D284" s="322" t="s">
        <v>578</v>
      </c>
      <c r="E284" s="322" t="s">
        <v>579</v>
      </c>
      <c r="F284" s="346">
        <v>2138.1999999999998</v>
      </c>
      <c r="G284" s="359">
        <v>11</v>
      </c>
      <c r="H284" s="348">
        <f>L284</f>
        <v>23520.2</v>
      </c>
      <c r="I284" s="353">
        <v>23520.2</v>
      </c>
      <c r="J284" s="353"/>
      <c r="K284" s="353"/>
      <c r="L284" s="353">
        <f>I284+J284+K284</f>
        <v>23520.2</v>
      </c>
      <c r="M284" s="346">
        <f>Q284</f>
        <v>22392.008000000002</v>
      </c>
      <c r="N284" s="353">
        <v>22392.008000000002</v>
      </c>
      <c r="O284" s="346">
        <v>0</v>
      </c>
      <c r="P284" s="346">
        <v>0</v>
      </c>
      <c r="Q284" s="346">
        <f>N284+O284+P284</f>
        <v>22392.008000000002</v>
      </c>
      <c r="R284" s="347">
        <v>9</v>
      </c>
      <c r="S284" s="347">
        <v>3</v>
      </c>
      <c r="T284" s="352"/>
    </row>
    <row r="285" spans="1:20" ht="36">
      <c r="A285" s="456"/>
      <c r="B285" s="466"/>
      <c r="C285" s="351" t="s">
        <v>580</v>
      </c>
      <c r="D285" s="322" t="s">
        <v>581</v>
      </c>
      <c r="E285" s="322" t="s">
        <v>582</v>
      </c>
      <c r="F285" s="346">
        <v>100</v>
      </c>
      <c r="G285" s="359">
        <v>1</v>
      </c>
      <c r="H285" s="348">
        <f>L285</f>
        <v>100</v>
      </c>
      <c r="I285" s="353">
        <v>100</v>
      </c>
      <c r="J285" s="353"/>
      <c r="K285" s="353"/>
      <c r="L285" s="353">
        <f>I285+J285+K285</f>
        <v>100</v>
      </c>
      <c r="M285" s="346">
        <f>Q285</f>
        <v>0</v>
      </c>
      <c r="N285" s="346">
        <v>0</v>
      </c>
      <c r="O285" s="346">
        <v>0</v>
      </c>
      <c r="P285" s="346">
        <v>0</v>
      </c>
      <c r="Q285" s="346">
        <f>N285+O285+P285</f>
        <v>0</v>
      </c>
      <c r="R285" s="347">
        <v>0</v>
      </c>
      <c r="S285" s="347">
        <v>0</v>
      </c>
      <c r="T285" s="352"/>
    </row>
    <row r="286" spans="1:20" s="10" customFormat="1">
      <c r="A286" s="21"/>
      <c r="B286" s="251" t="s">
        <v>23</v>
      </c>
      <c r="C286" s="251" t="s">
        <v>23</v>
      </c>
      <c r="D286" s="21"/>
      <c r="E286" s="21"/>
      <c r="F286" s="21"/>
      <c r="G286" s="21"/>
      <c r="H286" s="21">
        <f>SUM(H284:H285)</f>
        <v>23620.2</v>
      </c>
      <c r="I286" s="21">
        <f t="shared" ref="I286:Q286" si="92">SUM(I284:I285)</f>
        <v>23620.2</v>
      </c>
      <c r="J286" s="21">
        <f t="shared" si="92"/>
        <v>0</v>
      </c>
      <c r="K286" s="21">
        <f t="shared" si="92"/>
        <v>0</v>
      </c>
      <c r="L286" s="21">
        <f t="shared" si="92"/>
        <v>23620.2</v>
      </c>
      <c r="M286" s="21">
        <f t="shared" si="92"/>
        <v>22392.008000000002</v>
      </c>
      <c r="N286" s="21">
        <f t="shared" si="92"/>
        <v>22392.008000000002</v>
      </c>
      <c r="O286" s="21">
        <f t="shared" si="92"/>
        <v>0</v>
      </c>
      <c r="P286" s="21">
        <f t="shared" si="92"/>
        <v>0</v>
      </c>
      <c r="Q286" s="21">
        <f t="shared" si="92"/>
        <v>22392.008000000002</v>
      </c>
      <c r="R286" s="21"/>
      <c r="S286" s="21"/>
      <c r="T286" s="21"/>
    </row>
    <row r="287" spans="1:20" ht="51.6" customHeight="1">
      <c r="A287" s="456" t="s">
        <v>52</v>
      </c>
      <c r="B287" s="466" t="s">
        <v>583</v>
      </c>
      <c r="C287" s="351" t="s">
        <v>584</v>
      </c>
      <c r="D287" s="488" t="s">
        <v>585</v>
      </c>
      <c r="E287" s="488" t="s">
        <v>586</v>
      </c>
      <c r="F287" s="346" t="s">
        <v>711</v>
      </c>
      <c r="G287" s="359">
        <v>24</v>
      </c>
      <c r="H287" s="348">
        <f>L287</f>
        <v>8400</v>
      </c>
      <c r="I287" s="353">
        <v>8400</v>
      </c>
      <c r="J287" s="353"/>
      <c r="K287" s="353"/>
      <c r="L287" s="21">
        <f>I287+J287+K287</f>
        <v>8400</v>
      </c>
      <c r="M287" s="346">
        <f>Q287</f>
        <v>1603.64</v>
      </c>
      <c r="N287" s="353">
        <v>1603.64</v>
      </c>
      <c r="O287" s="346">
        <v>0</v>
      </c>
      <c r="P287" s="346">
        <v>0</v>
      </c>
      <c r="Q287" s="346">
        <f>O287+N287+P287</f>
        <v>1603.64</v>
      </c>
      <c r="R287" s="347">
        <v>6</v>
      </c>
      <c r="S287" s="347">
        <v>2</v>
      </c>
      <c r="T287" s="352"/>
    </row>
    <row r="288" spans="1:20" ht="36">
      <c r="A288" s="456"/>
      <c r="B288" s="466"/>
      <c r="C288" s="351" t="s">
        <v>587</v>
      </c>
      <c r="D288" s="488"/>
      <c r="E288" s="488"/>
      <c r="F288" s="346" t="s">
        <v>712</v>
      </c>
      <c r="G288" s="359">
        <v>320</v>
      </c>
      <c r="H288" s="348">
        <f>L288</f>
        <v>17866.7</v>
      </c>
      <c r="I288" s="353">
        <v>17866.7</v>
      </c>
      <c r="J288" s="353"/>
      <c r="K288" s="353"/>
      <c r="L288" s="21">
        <f>I288+J288+K288</f>
        <v>17866.7</v>
      </c>
      <c r="M288" s="346">
        <f>Q288</f>
        <v>4674.26</v>
      </c>
      <c r="N288" s="353">
        <v>4674.26</v>
      </c>
      <c r="O288" s="346">
        <v>0</v>
      </c>
      <c r="P288" s="346">
        <v>0</v>
      </c>
      <c r="Q288" s="346">
        <f>O288+N288+P288</f>
        <v>4674.26</v>
      </c>
      <c r="R288" s="352">
        <v>311</v>
      </c>
      <c r="S288" s="352">
        <v>240</v>
      </c>
      <c r="T288" s="352"/>
    </row>
    <row r="289" spans="1:20" s="290" customFormat="1" ht="24">
      <c r="A289" s="456"/>
      <c r="B289" s="466"/>
      <c r="C289" s="368" t="s">
        <v>588</v>
      </c>
      <c r="D289" s="323"/>
      <c r="E289" s="323" t="s">
        <v>589</v>
      </c>
      <c r="F289" s="289" t="s">
        <v>733</v>
      </c>
      <c r="G289" s="319">
        <v>8</v>
      </c>
      <c r="H289" s="350">
        <f>L289</f>
        <v>14770.5</v>
      </c>
      <c r="I289" s="260">
        <v>0</v>
      </c>
      <c r="J289" s="260"/>
      <c r="K289" s="260">
        <v>14770.5</v>
      </c>
      <c r="L289" s="296">
        <f>I289+J289+K289</f>
        <v>14770.5</v>
      </c>
      <c r="M289" s="289">
        <f>Q289</f>
        <v>13622.703</v>
      </c>
      <c r="N289" s="361">
        <v>0</v>
      </c>
      <c r="O289" s="289">
        <v>0</v>
      </c>
      <c r="P289" s="289">
        <v>13622.703</v>
      </c>
      <c r="Q289" s="346">
        <f>O289+N289+P289</f>
        <v>13622.703</v>
      </c>
      <c r="R289" s="282">
        <v>8</v>
      </c>
      <c r="S289" s="282">
        <v>8</v>
      </c>
      <c r="T289" s="282"/>
    </row>
    <row r="290" spans="1:20" s="14" customFormat="1">
      <c r="A290" s="355"/>
      <c r="B290" s="278" t="s">
        <v>23</v>
      </c>
      <c r="C290" s="278" t="s">
        <v>23</v>
      </c>
      <c r="D290" s="324"/>
      <c r="E290" s="324"/>
      <c r="F290" s="280"/>
      <c r="G290" s="281"/>
      <c r="H290" s="21">
        <f>SUM(H287:H289)</f>
        <v>41037.199999999997</v>
      </c>
      <c r="I290" s="21">
        <f t="shared" ref="I290:Q290" si="93">SUM(I287:I289)</f>
        <v>26266.7</v>
      </c>
      <c r="J290" s="21">
        <f t="shared" si="93"/>
        <v>0</v>
      </c>
      <c r="K290" s="21">
        <f t="shared" si="93"/>
        <v>14770.5</v>
      </c>
      <c r="L290" s="21">
        <f t="shared" si="93"/>
        <v>41037.199999999997</v>
      </c>
      <c r="M290" s="21">
        <f t="shared" si="93"/>
        <v>19900.602999999999</v>
      </c>
      <c r="N290" s="21">
        <f t="shared" si="93"/>
        <v>6277.9000000000005</v>
      </c>
      <c r="O290" s="21">
        <f t="shared" si="93"/>
        <v>0</v>
      </c>
      <c r="P290" s="21">
        <f t="shared" si="93"/>
        <v>13622.703</v>
      </c>
      <c r="Q290" s="21">
        <f t="shared" si="93"/>
        <v>19900.602999999999</v>
      </c>
      <c r="R290" s="21"/>
      <c r="S290" s="21"/>
      <c r="T290" s="355"/>
    </row>
    <row r="291" spans="1:20" ht="60">
      <c r="A291" s="460" t="s">
        <v>59</v>
      </c>
      <c r="B291" s="466" t="s">
        <v>590</v>
      </c>
      <c r="C291" s="351" t="s">
        <v>591</v>
      </c>
      <c r="D291" s="322" t="s">
        <v>592</v>
      </c>
      <c r="E291" s="322" t="s">
        <v>593</v>
      </c>
      <c r="F291" s="346" t="s">
        <v>713</v>
      </c>
      <c r="G291" s="359">
        <v>80</v>
      </c>
      <c r="H291" s="348">
        <f t="shared" ref="H291:H296" si="94">L291</f>
        <v>467.4</v>
      </c>
      <c r="I291" s="348">
        <v>456</v>
      </c>
      <c r="J291" s="348">
        <v>11.4</v>
      </c>
      <c r="K291" s="348"/>
      <c r="L291" s="348">
        <f t="shared" ref="L291:L296" si="95">J291+I291+K291</f>
        <v>467.4</v>
      </c>
      <c r="M291" s="346">
        <f t="shared" ref="M291:M296" si="96">Q291</f>
        <v>0</v>
      </c>
      <c r="N291" s="346">
        <v>0</v>
      </c>
      <c r="O291" s="346">
        <v>0</v>
      </c>
      <c r="P291" s="346">
        <v>0</v>
      </c>
      <c r="Q291" s="346">
        <f>N291+O291+P291</f>
        <v>0</v>
      </c>
      <c r="R291" s="347">
        <v>0</v>
      </c>
      <c r="S291" s="347">
        <v>0</v>
      </c>
      <c r="T291" s="352"/>
    </row>
    <row r="292" spans="1:20" ht="48">
      <c r="A292" s="462"/>
      <c r="B292" s="466"/>
      <c r="C292" s="351" t="s">
        <v>595</v>
      </c>
      <c r="D292" s="356" t="s">
        <v>596</v>
      </c>
      <c r="E292" s="356" t="s">
        <v>597</v>
      </c>
      <c r="F292" s="346" t="s">
        <v>598</v>
      </c>
      <c r="G292" s="359">
        <v>2</v>
      </c>
      <c r="H292" s="348">
        <f t="shared" si="94"/>
        <v>8.7000000000000011</v>
      </c>
      <c r="I292" s="348">
        <v>8.3000000000000007</v>
      </c>
      <c r="J292" s="348">
        <v>0.4</v>
      </c>
      <c r="K292" s="348"/>
      <c r="L292" s="348">
        <f t="shared" si="95"/>
        <v>8.7000000000000011</v>
      </c>
      <c r="M292" s="346">
        <f t="shared" si="96"/>
        <v>0</v>
      </c>
      <c r="N292" s="346">
        <v>0</v>
      </c>
      <c r="O292" s="346">
        <v>0</v>
      </c>
      <c r="P292" s="346">
        <v>0</v>
      </c>
      <c r="Q292" s="346">
        <f t="shared" ref="Q292:Q296" si="97">N292+O292+P292</f>
        <v>0</v>
      </c>
      <c r="R292" s="347">
        <v>0</v>
      </c>
      <c r="S292" s="347">
        <v>0</v>
      </c>
      <c r="T292" s="352"/>
    </row>
    <row r="293" spans="1:20" s="290" customFormat="1" ht="48">
      <c r="A293" s="456" t="s">
        <v>69</v>
      </c>
      <c r="B293" s="466" t="s">
        <v>599</v>
      </c>
      <c r="C293" s="368" t="s">
        <v>725</v>
      </c>
      <c r="D293" s="319" t="s">
        <v>600</v>
      </c>
      <c r="E293" s="319" t="s">
        <v>601</v>
      </c>
      <c r="F293" s="289" t="s">
        <v>602</v>
      </c>
      <c r="G293" s="319">
        <v>10</v>
      </c>
      <c r="H293" s="350">
        <f t="shared" si="94"/>
        <v>1980</v>
      </c>
      <c r="I293" s="260">
        <v>1980</v>
      </c>
      <c r="J293" s="260"/>
      <c r="K293" s="260"/>
      <c r="L293" s="350">
        <f t="shared" si="95"/>
        <v>1980</v>
      </c>
      <c r="M293" s="289">
        <f t="shared" si="96"/>
        <v>568.70000000000005</v>
      </c>
      <c r="N293" s="289">
        <v>568.70000000000005</v>
      </c>
      <c r="O293" s="289">
        <v>0</v>
      </c>
      <c r="P293" s="289">
        <v>0</v>
      </c>
      <c r="Q293" s="346">
        <f t="shared" si="97"/>
        <v>568.70000000000005</v>
      </c>
      <c r="R293" s="295">
        <v>9</v>
      </c>
      <c r="S293" s="295">
        <v>8</v>
      </c>
      <c r="T293" s="282"/>
    </row>
    <row r="294" spans="1:20" s="290" customFormat="1" ht="36">
      <c r="A294" s="456"/>
      <c r="B294" s="466"/>
      <c r="C294" s="368" t="s">
        <v>603</v>
      </c>
      <c r="D294" s="366"/>
      <c r="E294" s="366" t="s">
        <v>604</v>
      </c>
      <c r="F294" s="289">
        <v>80</v>
      </c>
      <c r="G294" s="319">
        <v>169</v>
      </c>
      <c r="H294" s="350">
        <v>11140</v>
      </c>
      <c r="I294" s="350">
        <v>11140</v>
      </c>
      <c r="J294" s="350"/>
      <c r="K294" s="350"/>
      <c r="L294" s="350">
        <f t="shared" si="95"/>
        <v>11140</v>
      </c>
      <c r="M294" s="289">
        <f t="shared" si="96"/>
        <v>1736.6836000000001</v>
      </c>
      <c r="N294" s="289">
        <v>1736.6836000000001</v>
      </c>
      <c r="O294" s="289">
        <v>0</v>
      </c>
      <c r="P294" s="289">
        <v>0</v>
      </c>
      <c r="Q294" s="346">
        <f t="shared" si="97"/>
        <v>1736.6836000000001</v>
      </c>
      <c r="R294" s="295">
        <v>88</v>
      </c>
      <c r="S294" s="295">
        <v>67</v>
      </c>
      <c r="T294" s="282"/>
    </row>
    <row r="295" spans="1:20" ht="87" customHeight="1">
      <c r="A295" s="352" t="s">
        <v>268</v>
      </c>
      <c r="B295" s="351" t="s">
        <v>605</v>
      </c>
      <c r="C295" s="351" t="s">
        <v>940</v>
      </c>
      <c r="D295" s="356" t="s">
        <v>607</v>
      </c>
      <c r="E295" s="356" t="s">
        <v>621</v>
      </c>
      <c r="F295" s="346">
        <v>148.19999999999999</v>
      </c>
      <c r="G295" s="359">
        <v>2</v>
      </c>
      <c r="H295" s="348">
        <v>296.39999999999998</v>
      </c>
      <c r="I295" s="348">
        <v>0</v>
      </c>
      <c r="J295" s="348"/>
      <c r="K295" s="348">
        <v>296.39999999999998</v>
      </c>
      <c r="L295" s="348">
        <f t="shared" si="95"/>
        <v>296.39999999999998</v>
      </c>
      <c r="M295" s="346">
        <f t="shared" si="96"/>
        <v>296.39999999999998</v>
      </c>
      <c r="N295" s="346">
        <v>0</v>
      </c>
      <c r="O295" s="346">
        <v>0</v>
      </c>
      <c r="P295" s="346">
        <v>296.39999999999998</v>
      </c>
      <c r="Q295" s="346">
        <f>N295+O295+P295</f>
        <v>296.39999999999998</v>
      </c>
      <c r="R295" s="347" t="s">
        <v>1029</v>
      </c>
      <c r="S295" s="347">
        <v>2</v>
      </c>
      <c r="T295" s="352"/>
    </row>
    <row r="296" spans="1:20" ht="60">
      <c r="A296" s="352" t="s">
        <v>282</v>
      </c>
      <c r="B296" s="351" t="s">
        <v>608</v>
      </c>
      <c r="C296" s="351" t="s">
        <v>609</v>
      </c>
      <c r="D296" s="359"/>
      <c r="E296" s="359" t="s">
        <v>610</v>
      </c>
      <c r="F296" s="346" t="s">
        <v>714</v>
      </c>
      <c r="G296" s="359">
        <v>1</v>
      </c>
      <c r="H296" s="348">
        <f t="shared" si="94"/>
        <v>36.5</v>
      </c>
      <c r="I296" s="348">
        <v>35.799999999999997</v>
      </c>
      <c r="J296" s="348">
        <v>0.7</v>
      </c>
      <c r="K296" s="348"/>
      <c r="L296" s="348">
        <f t="shared" si="95"/>
        <v>36.5</v>
      </c>
      <c r="M296" s="346">
        <f t="shared" si="96"/>
        <v>0</v>
      </c>
      <c r="N296" s="346">
        <v>0</v>
      </c>
      <c r="O296" s="346">
        <v>0</v>
      </c>
      <c r="P296" s="346">
        <v>0</v>
      </c>
      <c r="Q296" s="346">
        <f t="shared" si="97"/>
        <v>0</v>
      </c>
      <c r="R296" s="347">
        <v>0</v>
      </c>
      <c r="S296" s="347">
        <v>0</v>
      </c>
      <c r="T296" s="352"/>
    </row>
    <row r="297" spans="1:20" s="10" customFormat="1">
      <c r="A297" s="21"/>
      <c r="B297" s="251" t="s">
        <v>23</v>
      </c>
      <c r="C297" s="251" t="s">
        <v>23</v>
      </c>
      <c r="D297" s="21"/>
      <c r="E297" s="21"/>
      <c r="F297" s="21"/>
      <c r="G297" s="21"/>
      <c r="H297" s="21">
        <f t="shared" ref="H297:Q297" si="98">SUM(H291:H296)</f>
        <v>13929</v>
      </c>
      <c r="I297" s="21">
        <f t="shared" si="98"/>
        <v>13620.099999999999</v>
      </c>
      <c r="J297" s="21">
        <f t="shared" si="98"/>
        <v>12.5</v>
      </c>
      <c r="K297" s="21">
        <f t="shared" si="98"/>
        <v>296.39999999999998</v>
      </c>
      <c r="L297" s="21">
        <f t="shared" si="98"/>
        <v>13929</v>
      </c>
      <c r="M297" s="21">
        <f t="shared" si="98"/>
        <v>2601.7836000000002</v>
      </c>
      <c r="N297" s="21">
        <f t="shared" si="98"/>
        <v>2305.3836000000001</v>
      </c>
      <c r="O297" s="21">
        <f t="shared" si="98"/>
        <v>0</v>
      </c>
      <c r="P297" s="21">
        <f t="shared" si="98"/>
        <v>296.39999999999998</v>
      </c>
      <c r="Q297" s="21">
        <f t="shared" si="98"/>
        <v>2601.7836000000002</v>
      </c>
      <c r="R297" s="21"/>
      <c r="S297" s="21"/>
      <c r="T297" s="21"/>
    </row>
    <row r="298" spans="1:20" s="10" customFormat="1">
      <c r="A298" s="21"/>
      <c r="B298" s="251" t="s">
        <v>7</v>
      </c>
      <c r="C298" s="251" t="s">
        <v>935</v>
      </c>
      <c r="D298" s="21"/>
      <c r="E298" s="21"/>
      <c r="F298" s="21"/>
      <c r="G298" s="21"/>
      <c r="H298" s="21">
        <f>H10+H12+H21+H23+H28+H33+H37+H39+H42+H44+H46+H50+H53+H55+H82+H94+H114+H117+H128+H130+H133+H139+H146+H148+H150+H153+H156+H158+H217+H232+H241+H244+H255+H257+H259+H263+H265+H283+H286+H290+H297</f>
        <v>3023599.2000000007</v>
      </c>
      <c r="I298" s="21">
        <f>I10+I12+I21+I23+I28+I33+I37+I39+I42+I44+I46+I50+I53+I55+I82+I94+I114+I117+I128+I130+I133+I139+I146+I148+I150+I153+I156+I217+I232+I241+I244+I255+I257+I259+I263+I265+I283+I286+I290+I297+I56+I58+I158</f>
        <v>2919988.9</v>
      </c>
      <c r="J298" s="21">
        <f>J10+J12+J21+J23+J28+J33+J37+J39+J42+J44+J46+J50+J53+J55+J82+J94+J114+J117+J128+J130+J133+J139+J146+J148+J150+J153+J156+J217+J232+J241+J244+J255+J257+J259+J263+J265+J283+J286+J290+J297+J56+J58+J158</f>
        <v>35096.599999999991</v>
      </c>
      <c r="K298" s="21">
        <f t="shared" ref="K298:Q298" si="99">K10+K12+K21+K23+K28+K33+K37+K39+K42+K44+K46+K50+K53+K55+K82+K94+K114+K117+K128+K130+K133+K139+K146+K148+K150+K153+K156+K217+K232+K241+K244+K255+K257+K259+K263+K265+K283+K286+K290+K297+K158</f>
        <v>66017.299999999988</v>
      </c>
      <c r="L298" s="21">
        <f t="shared" si="99"/>
        <v>3021102.8000000007</v>
      </c>
      <c r="M298" s="21">
        <f t="shared" si="99"/>
        <v>1025854.6524799999</v>
      </c>
      <c r="N298" s="21">
        <f t="shared" si="99"/>
        <v>997745.42690000008</v>
      </c>
      <c r="O298" s="21">
        <f t="shared" si="99"/>
        <v>7581.2525799999994</v>
      </c>
      <c r="P298" s="21">
        <f t="shared" si="99"/>
        <v>20527.973000000002</v>
      </c>
      <c r="Q298" s="21">
        <f t="shared" si="99"/>
        <v>1025854.6524799999</v>
      </c>
      <c r="R298" s="21"/>
      <c r="S298" s="21"/>
      <c r="T298" s="21"/>
    </row>
    <row r="299" spans="1:20" ht="28.5" customHeight="1">
      <c r="A299" s="486"/>
      <c r="B299" s="487"/>
      <c r="C299" s="487"/>
      <c r="D299" s="487"/>
      <c r="E299" s="487"/>
      <c r="F299" s="487"/>
      <c r="G299" s="487"/>
      <c r="H299" s="487"/>
      <c r="I299" s="487"/>
      <c r="J299" s="487"/>
      <c r="K299" s="487"/>
      <c r="L299" s="487"/>
      <c r="M299" s="487"/>
      <c r="N299" s="487"/>
      <c r="O299" s="487"/>
      <c r="P299" s="487"/>
      <c r="Q299" s="487"/>
      <c r="R299" s="487"/>
      <c r="S299" s="357"/>
    </row>
    <row r="300" spans="1:20" hidden="1">
      <c r="H300" s="10"/>
      <c r="I300" s="10"/>
      <c r="J300" s="10"/>
      <c r="K300" s="10"/>
    </row>
    <row r="301" spans="1:20" hidden="1"/>
    <row r="302" spans="1:20" hidden="1"/>
    <row r="303" spans="1:20" hidden="1">
      <c r="H303" s="440"/>
      <c r="I303" s="440"/>
      <c r="J303" s="440"/>
      <c r="K303" s="440"/>
      <c r="M303" s="396"/>
      <c r="N303" s="396"/>
      <c r="O303" s="396"/>
      <c r="P303" s="396"/>
    </row>
    <row r="305" spans="8:17">
      <c r="H305" s="443"/>
      <c r="I305" s="443"/>
      <c r="J305" s="443"/>
      <c r="K305" s="443"/>
      <c r="L305" s="443"/>
      <c r="M305" s="444"/>
      <c r="N305" s="444"/>
      <c r="O305" s="444"/>
      <c r="P305" s="444"/>
      <c r="Q305" s="444"/>
    </row>
    <row r="306" spans="8:17" ht="15" customHeight="1">
      <c r="H306" s="445"/>
      <c r="I306" s="445"/>
      <c r="J306" s="445"/>
      <c r="K306" s="445"/>
      <c r="L306" s="445"/>
      <c r="M306" s="446"/>
      <c r="N306" s="446"/>
      <c r="O306" s="446"/>
      <c r="P306" s="446"/>
      <c r="Q306" s="444"/>
    </row>
    <row r="307" spans="8:17">
      <c r="H307" s="443"/>
      <c r="I307" s="443"/>
      <c r="J307" s="443"/>
      <c r="K307" s="443"/>
      <c r="L307" s="443"/>
      <c r="M307" s="444"/>
      <c r="N307" s="444"/>
      <c r="O307" s="444"/>
      <c r="P307" s="444"/>
      <c r="Q307" s="444"/>
    </row>
    <row r="308" spans="8:17">
      <c r="H308" s="447"/>
      <c r="I308" s="447"/>
      <c r="J308" s="447"/>
      <c r="K308" s="447"/>
      <c r="L308" s="447"/>
      <c r="M308" s="444"/>
      <c r="N308" s="448"/>
      <c r="O308" s="444"/>
      <c r="P308" s="444"/>
      <c r="Q308" s="444"/>
    </row>
    <row r="309" spans="8:17">
      <c r="H309" s="443"/>
      <c r="I309" s="443"/>
      <c r="J309" s="443"/>
      <c r="K309" s="443"/>
      <c r="L309" s="443"/>
      <c r="M309" s="444"/>
      <c r="N309" s="444"/>
      <c r="O309" s="444"/>
      <c r="P309" s="444"/>
      <c r="Q309" s="444"/>
    </row>
    <row r="310" spans="8:17">
      <c r="H310" s="443"/>
      <c r="I310" s="443"/>
      <c r="J310" s="443"/>
      <c r="K310" s="443"/>
      <c r="L310" s="443"/>
      <c r="M310" s="444"/>
      <c r="N310" s="444"/>
      <c r="O310" s="444"/>
      <c r="P310" s="444"/>
      <c r="Q310" s="444"/>
    </row>
    <row r="311" spans="8:17">
      <c r="H311" s="443"/>
      <c r="I311" s="443"/>
      <c r="J311" s="443"/>
      <c r="K311" s="443"/>
      <c r="L311" s="443"/>
      <c r="M311" s="444"/>
      <c r="N311" s="444"/>
      <c r="O311" s="444"/>
      <c r="P311" s="444"/>
      <c r="Q311" s="444"/>
    </row>
  </sheetData>
  <mergeCells count="224">
    <mergeCell ref="A291:A292"/>
    <mergeCell ref="B291:B292"/>
    <mergeCell ref="A293:A294"/>
    <mergeCell ref="B293:B294"/>
    <mergeCell ref="A299:R299"/>
    <mergeCell ref="B95:B101"/>
    <mergeCell ref="B103:B113"/>
    <mergeCell ref="A284:A285"/>
    <mergeCell ref="B284:B285"/>
    <mergeCell ref="A287:A289"/>
    <mergeCell ref="B287:B289"/>
    <mergeCell ref="D287:D288"/>
    <mergeCell ref="E287:E288"/>
    <mergeCell ref="A260:F260"/>
    <mergeCell ref="A245:A254"/>
    <mergeCell ref="B245:B254"/>
    <mergeCell ref="D247:D248"/>
    <mergeCell ref="E247:E248"/>
    <mergeCell ref="C251:C252"/>
    <mergeCell ref="D251:D252"/>
    <mergeCell ref="E251:E252"/>
    <mergeCell ref="O233:O234"/>
    <mergeCell ref="P233:P234"/>
    <mergeCell ref="Q233:Q234"/>
    <mergeCell ref="S261:S262"/>
    <mergeCell ref="T261:T262"/>
    <mergeCell ref="A266:A281"/>
    <mergeCell ref="B266:B277"/>
    <mergeCell ref="D266:D277"/>
    <mergeCell ref="B279:B281"/>
    <mergeCell ref="M261:M262"/>
    <mergeCell ref="N261:N262"/>
    <mergeCell ref="O261:O262"/>
    <mergeCell ref="P261:P262"/>
    <mergeCell ref="Q261:Q262"/>
    <mergeCell ref="R261:R262"/>
    <mergeCell ref="G261:G262"/>
    <mergeCell ref="H261:H262"/>
    <mergeCell ref="I261:I262"/>
    <mergeCell ref="J261:J262"/>
    <mergeCell ref="K261:K262"/>
    <mergeCell ref="L261:L262"/>
    <mergeCell ref="A261:A262"/>
    <mergeCell ref="B261:B262"/>
    <mergeCell ref="C261:C262"/>
    <mergeCell ref="D261:D262"/>
    <mergeCell ref="E261:E262"/>
    <mergeCell ref="F261:F262"/>
    <mergeCell ref="A242:A243"/>
    <mergeCell ref="B242:B243"/>
    <mergeCell ref="D242:D243"/>
    <mergeCell ref="E242:E243"/>
    <mergeCell ref="I233:I234"/>
    <mergeCell ref="J233:J234"/>
    <mergeCell ref="K233:K234"/>
    <mergeCell ref="L233:L234"/>
    <mergeCell ref="M233:M234"/>
    <mergeCell ref="D189:D194"/>
    <mergeCell ref="E189:E194"/>
    <mergeCell ref="B197:B201"/>
    <mergeCell ref="C197:C201"/>
    <mergeCell ref="D197:D201"/>
    <mergeCell ref="E197:E201"/>
    <mergeCell ref="N233:N234"/>
    <mergeCell ref="B224:B231"/>
    <mergeCell ref="A233:A240"/>
    <mergeCell ref="B233:B240"/>
    <mergeCell ref="D233:D235"/>
    <mergeCell ref="E233:E235"/>
    <mergeCell ref="G233:G234"/>
    <mergeCell ref="B213:B214"/>
    <mergeCell ref="C213:C214"/>
    <mergeCell ref="D213:D214"/>
    <mergeCell ref="E213:E214"/>
    <mergeCell ref="B218:B223"/>
    <mergeCell ref="D218:S218"/>
    <mergeCell ref="D219:D223"/>
    <mergeCell ref="E219:E223"/>
    <mergeCell ref="D165:D167"/>
    <mergeCell ref="E165:E167"/>
    <mergeCell ref="D168:D169"/>
    <mergeCell ref="E168:E169"/>
    <mergeCell ref="B172:B173"/>
    <mergeCell ref="C172:C173"/>
    <mergeCell ref="D172:D173"/>
    <mergeCell ref="E172:E173"/>
    <mergeCell ref="A154:A155"/>
    <mergeCell ref="B154:B155"/>
    <mergeCell ref="A159:A231"/>
    <mergeCell ref="B159:B160"/>
    <mergeCell ref="B165:B167"/>
    <mergeCell ref="C165:C167"/>
    <mergeCell ref="B183:B188"/>
    <mergeCell ref="B189:B194"/>
    <mergeCell ref="C189:C194"/>
    <mergeCell ref="B203:B207"/>
    <mergeCell ref="C203:C207"/>
    <mergeCell ref="D203:D207"/>
    <mergeCell ref="E203:E207"/>
    <mergeCell ref="B208:B210"/>
    <mergeCell ref="D208:D210"/>
    <mergeCell ref="E208:E210"/>
    <mergeCell ref="A140:A145"/>
    <mergeCell ref="B140:B145"/>
    <mergeCell ref="C141:C142"/>
    <mergeCell ref="D141:D142"/>
    <mergeCell ref="E141:E142"/>
    <mergeCell ref="B151:B152"/>
    <mergeCell ref="C151:C152"/>
    <mergeCell ref="D151:D152"/>
    <mergeCell ref="E151:E152"/>
    <mergeCell ref="E124:E125"/>
    <mergeCell ref="A131:A132"/>
    <mergeCell ref="B131:B132"/>
    <mergeCell ref="A134:A138"/>
    <mergeCell ref="B134:B135"/>
    <mergeCell ref="C134:C135"/>
    <mergeCell ref="D134:D135"/>
    <mergeCell ref="E134:E135"/>
    <mergeCell ref="B115:B116"/>
    <mergeCell ref="C115:C116"/>
    <mergeCell ref="A118:A127"/>
    <mergeCell ref="B118:B127"/>
    <mergeCell ref="C124:C125"/>
    <mergeCell ref="D124:D125"/>
    <mergeCell ref="R87:R88"/>
    <mergeCell ref="S87:S88"/>
    <mergeCell ref="T87:T88"/>
    <mergeCell ref="A95:A113"/>
    <mergeCell ref="D103:D105"/>
    <mergeCell ref="L87:L88"/>
    <mergeCell ref="M87:M88"/>
    <mergeCell ref="N87:N88"/>
    <mergeCell ref="O87:O88"/>
    <mergeCell ref="P87:P88"/>
    <mergeCell ref="Q87:Q88"/>
    <mergeCell ref="F87:F88"/>
    <mergeCell ref="G87:G88"/>
    <mergeCell ref="H87:H88"/>
    <mergeCell ref="I87:I88"/>
    <mergeCell ref="J87:J88"/>
    <mergeCell ref="K87:K88"/>
    <mergeCell ref="O64:O68"/>
    <mergeCell ref="P64:P68"/>
    <mergeCell ref="Q64:Q68"/>
    <mergeCell ref="D68:D70"/>
    <mergeCell ref="C71:C72"/>
    <mergeCell ref="D71:D72"/>
    <mergeCell ref="I64:I68"/>
    <mergeCell ref="J64:J68"/>
    <mergeCell ref="K64:K68"/>
    <mergeCell ref="L64:L68"/>
    <mergeCell ref="M64:M68"/>
    <mergeCell ref="N64:N68"/>
    <mergeCell ref="A40:C40"/>
    <mergeCell ref="A47:C47"/>
    <mergeCell ref="A51:C51"/>
    <mergeCell ref="A56:A93"/>
    <mergeCell ref="B63:B73"/>
    <mergeCell ref="H64:H68"/>
    <mergeCell ref="B76:B78"/>
    <mergeCell ref="C76:C78"/>
    <mergeCell ref="D76:D78"/>
    <mergeCell ref="E76:E78"/>
    <mergeCell ref="B83:B85"/>
    <mergeCell ref="C83:C85"/>
    <mergeCell ref="D83:D85"/>
    <mergeCell ref="E83:E85"/>
    <mergeCell ref="B87:B89"/>
    <mergeCell ref="C87:C88"/>
    <mergeCell ref="E87:E88"/>
    <mergeCell ref="B79:B80"/>
    <mergeCell ref="C79:C80"/>
    <mergeCell ref="D79:D80"/>
    <mergeCell ref="E79:E80"/>
    <mergeCell ref="B81:B82"/>
    <mergeCell ref="C81:C82"/>
    <mergeCell ref="S24:S26"/>
    <mergeCell ref="A29:A32"/>
    <mergeCell ref="B29:B32"/>
    <mergeCell ref="D30:D32"/>
    <mergeCell ref="E30:E32"/>
    <mergeCell ref="A34:A36"/>
    <mergeCell ref="B34:B35"/>
    <mergeCell ref="D34:D35"/>
    <mergeCell ref="E34:E35"/>
    <mergeCell ref="A24:A27"/>
    <mergeCell ref="B24:B27"/>
    <mergeCell ref="C24:C26"/>
    <mergeCell ref="D24:D26"/>
    <mergeCell ref="E24:E26"/>
    <mergeCell ref="R24:R26"/>
    <mergeCell ref="A15:A20"/>
    <mergeCell ref="B16:B20"/>
    <mergeCell ref="D17:D18"/>
    <mergeCell ref="E17:E18"/>
    <mergeCell ref="D19:D20"/>
    <mergeCell ref="E19:E20"/>
    <mergeCell ref="N5:P5"/>
    <mergeCell ref="Q5:Q6"/>
    <mergeCell ref="R5:R6"/>
    <mergeCell ref="A7:C7"/>
    <mergeCell ref="A8:A9"/>
    <mergeCell ref="B8:B9"/>
    <mergeCell ref="S4:S6"/>
    <mergeCell ref="T4:T6"/>
    <mergeCell ref="F5:F6"/>
    <mergeCell ref="G5:G6"/>
    <mergeCell ref="H5:H6"/>
    <mergeCell ref="I5:I6"/>
    <mergeCell ref="J5:J6"/>
    <mergeCell ref="K5:K6"/>
    <mergeCell ref="M5:M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</mergeCells>
  <pageMargins left="0.19685039370078741" right="0.19685039370078741" top="0.39370078740157483" bottom="0.39370078740157483" header="0.31496062992125984" footer="0.31496062992125984"/>
  <pageSetup paperSize="9" scale="44" orientation="landscape" horizontalDpi="0" verticalDpi="0" r:id="rId1"/>
  <rowBreaks count="2" manualBreakCount="2">
    <brk id="266" max="19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 01.02.2022</vt:lpstr>
      <vt:lpstr>на 01.03.2022</vt:lpstr>
      <vt:lpstr>на 01.04.2022</vt:lpstr>
      <vt:lpstr>на 01.05.2022</vt:lpstr>
      <vt:lpstr>'на 01.04.2022'!Область_печати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2022-05-17T09:14:09Z</dcterms:modified>
</cp:coreProperties>
</file>